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9035" windowHeight="11760" tabRatio="831" activeTab="0"/>
  </bookViews>
  <sheets>
    <sheet name="Итог." sheetId="1" r:id="rId1"/>
    <sheet name="04.02.2007 j." sheetId="2" r:id="rId2"/>
    <sheet name="19.02.2007 j." sheetId="3" r:id="rId3"/>
    <sheet name="22.04.2007 j." sheetId="4" r:id="rId4"/>
    <sheet name="06.05.2007 j." sheetId="5" r:id="rId5"/>
    <sheet name="09.06.2007 j." sheetId="6" r:id="rId6"/>
    <sheet name="24.06.2007 j." sheetId="7" r:id="rId7"/>
    <sheet name="29.07.2007 j." sheetId="8" r:id="rId8"/>
    <sheet name="11.08.2007 j." sheetId="9" r:id="rId9"/>
    <sheet name="18.08.2007 j." sheetId="10" r:id="rId10"/>
    <sheet name="19.10.2007 j." sheetId="11" r:id="rId11"/>
    <sheet name="баллы" sheetId="12" r:id="rId12"/>
  </sheets>
  <definedNames>
    <definedName name="_xlnm.Print_Area" localSheetId="0">'Итог.'!$A$1:$O$62</definedName>
  </definedNames>
  <calcPr fullCalcOnLoad="1"/>
</workbook>
</file>

<file path=xl/sharedStrings.xml><?xml version="1.0" encoding="utf-8"?>
<sst xmlns="http://schemas.openxmlformats.org/spreadsheetml/2006/main" count="745" uniqueCount="140">
  <si>
    <t>Рязанцев</t>
  </si>
  <si>
    <t>Кирилл</t>
  </si>
  <si>
    <t>Антоненко</t>
  </si>
  <si>
    <t>Георгий</t>
  </si>
  <si>
    <t>Хорольский</t>
  </si>
  <si>
    <t>Андрей</t>
  </si>
  <si>
    <t>Серегин</t>
  </si>
  <si>
    <t>Тимур</t>
  </si>
  <si>
    <t>Алексей</t>
  </si>
  <si>
    <t>Павел</t>
  </si>
  <si>
    <t>Сергей</t>
  </si>
  <si>
    <t>Саратов</t>
  </si>
  <si>
    <t>Баллы в рейтинг</t>
  </si>
  <si>
    <t>Сила соревнований</t>
  </si>
  <si>
    <t>Фамилия</t>
  </si>
  <si>
    <t>Имя</t>
  </si>
  <si>
    <t>Москва</t>
  </si>
  <si>
    <t>Новороссийск</t>
  </si>
  <si>
    <t>Ростов-на-Дону</t>
  </si>
  <si>
    <t>Санкт-Петербург</t>
  </si>
  <si>
    <t>Город</t>
  </si>
  <si>
    <t>04.02.2007, Саратов</t>
  </si>
  <si>
    <t>Итоговый рейтинг</t>
  </si>
  <si>
    <t>Место</t>
  </si>
  <si>
    <t>Баллы за место</t>
  </si>
  <si>
    <t>04.02.07, Саратов, Winterstyle-07</t>
  </si>
  <si>
    <t>Итоговый рейтинг спортсменов за 2007 г.</t>
  </si>
  <si>
    <t>Место в рейтинге</t>
  </si>
  <si>
    <t>19.02.07, Москва, Ispo Battle 07</t>
  </si>
  <si>
    <t>Текущий рейтиг</t>
  </si>
  <si>
    <t>Текущий рейтинг</t>
  </si>
  <si>
    <t>Предварительная сумма всех рейтингов</t>
  </si>
  <si>
    <t>Предварительная сумма рейтингов участников</t>
  </si>
  <si>
    <t>Предварительный уровень соревнований</t>
  </si>
  <si>
    <t>Владимир</t>
  </si>
  <si>
    <t>Сумма баллов на этапе</t>
  </si>
  <si>
    <t>Сумма баллов</t>
  </si>
  <si>
    <t>Прыжки в высоту. Мужчины.</t>
  </si>
  <si>
    <t>Страшко</t>
  </si>
  <si>
    <t>Олег</t>
  </si>
  <si>
    <t>Самара</t>
  </si>
  <si>
    <t>Анучкин</t>
  </si>
  <si>
    <t>Игорь</t>
  </si>
  <si>
    <t>Галишников</t>
  </si>
  <si>
    <t>Антон</t>
  </si>
  <si>
    <t>Жигалов</t>
  </si>
  <si>
    <t>Колдаев</t>
  </si>
  <si>
    <t>Потапов</t>
  </si>
  <si>
    <t>Рылов</t>
  </si>
  <si>
    <t>Плюхин</t>
  </si>
  <si>
    <t>Евгений</t>
  </si>
  <si>
    <t>Архипов</t>
  </si>
  <si>
    <t>Некрасов</t>
  </si>
  <si>
    <t>Прыжки в высоту, мужчины</t>
  </si>
  <si>
    <t>Предварительный Рейтинг соревнований</t>
  </si>
  <si>
    <t>Смирнов</t>
  </si>
  <si>
    <t>Михаил</t>
  </si>
  <si>
    <t xml:space="preserve">Захаров </t>
  </si>
  <si>
    <t>Михалицин</t>
  </si>
  <si>
    <t>Григорий</t>
  </si>
  <si>
    <t>Фоминов</t>
  </si>
  <si>
    <t>Максим</t>
  </si>
  <si>
    <t>Горошевич</t>
  </si>
  <si>
    <t>Александр</t>
  </si>
  <si>
    <t>Корнеев</t>
  </si>
  <si>
    <t>Ткачев</t>
  </si>
  <si>
    <t>Истомин</t>
  </si>
  <si>
    <t>Дмитрий</t>
  </si>
  <si>
    <t>Усевич</t>
  </si>
  <si>
    <t>Константин</t>
  </si>
  <si>
    <t>Ожерельев</t>
  </si>
  <si>
    <t>Егор</t>
  </si>
  <si>
    <t>Ануфриев</t>
  </si>
  <si>
    <t>Обнинск</t>
  </si>
  <si>
    <t xml:space="preserve">19.02.07, Москва, Ispo Battle </t>
  </si>
  <si>
    <t>Бочаров</t>
  </si>
  <si>
    <t>Морозов</t>
  </si>
  <si>
    <t>Быков</t>
  </si>
  <si>
    <t>Фадина</t>
  </si>
  <si>
    <t>Ольга</t>
  </si>
  <si>
    <t>Щекутеев</t>
  </si>
  <si>
    <t>Громов</t>
  </si>
  <si>
    <t>Владислав</t>
  </si>
  <si>
    <t>22.04,.2007, Саратов</t>
  </si>
  <si>
    <t xml:space="preserve">Подгорный </t>
  </si>
  <si>
    <t>Карьков</t>
  </si>
  <si>
    <t>Воронеж</t>
  </si>
  <si>
    <t>Шрамов</t>
  </si>
  <si>
    <t>Егоров</t>
  </si>
  <si>
    <t>Сургут</t>
  </si>
  <si>
    <t>Романов</t>
  </si>
  <si>
    <t>Вадим</t>
  </si>
  <si>
    <t>Калачкин</t>
  </si>
  <si>
    <t>Хуторный</t>
  </si>
  <si>
    <t>Артем</t>
  </si>
  <si>
    <t>Балашев</t>
  </si>
  <si>
    <t>Денисенко</t>
  </si>
  <si>
    <t>5-6.05.2007, Воронеж, Инлайн Весна в Воронеже '07</t>
  </si>
  <si>
    <t>06.05.2007, Воронеж</t>
  </si>
  <si>
    <t>Текущий рейтинг спортсменов на этапах</t>
  </si>
  <si>
    <t>Next</t>
  </si>
  <si>
    <t>22.04.07, Саратов</t>
  </si>
  <si>
    <t>ID</t>
  </si>
  <si>
    <t>id</t>
  </si>
  <si>
    <t>Баллы</t>
  </si>
  <si>
    <t xml:space="preserve">Данилин </t>
  </si>
  <si>
    <t>Николай</t>
  </si>
  <si>
    <t>23.07.2007, Самара</t>
  </si>
  <si>
    <t>23-24.07.2007, Самара, Samara Open Contest '07</t>
  </si>
  <si>
    <t>Завражнов</t>
  </si>
  <si>
    <t>Иван</t>
  </si>
  <si>
    <t>Кудреватых</t>
  </si>
  <si>
    <t>09.06.2007, Москва, Лужники, "Кубок ТВЦ"</t>
  </si>
  <si>
    <t>09.06.2007, Москва</t>
  </si>
  <si>
    <t>Russia</t>
  </si>
  <si>
    <t>Тужилин</t>
  </si>
  <si>
    <t>Лавренков</t>
  </si>
  <si>
    <t>Шевченко</t>
  </si>
  <si>
    <t>Шеварутин</t>
  </si>
  <si>
    <t>Темнов</t>
  </si>
  <si>
    <t>28-29.07.2007, Москва, IFSA</t>
  </si>
  <si>
    <t>11-12.08.2007, Ярославль</t>
  </si>
  <si>
    <t>18-19.08.2007, Ростов-на-Дону</t>
  </si>
  <si>
    <t>18-19.08.2007, Ростов-на-Дону, "Ростовская Fишка"</t>
  </si>
  <si>
    <t>11-12.08.2007 Ярославль</t>
  </si>
  <si>
    <t>Гацко</t>
  </si>
  <si>
    <t>Виталий</t>
  </si>
  <si>
    <t>Васильев</t>
  </si>
  <si>
    <t>Васекин</t>
  </si>
  <si>
    <t>Денис</t>
  </si>
  <si>
    <t>Илья</t>
  </si>
  <si>
    <t>Котиков</t>
  </si>
  <si>
    <t>Гурьянов</t>
  </si>
  <si>
    <t>Корчагин</t>
  </si>
  <si>
    <t>Эдуард</t>
  </si>
  <si>
    <t>28-29.07.2007, Москва, Кубок Федерации, IFSA</t>
  </si>
  <si>
    <t>19.10.2007, Москва, Финал Чемпионата Федерации</t>
  </si>
  <si>
    <t>19.10.2007, Москва, Финал</t>
  </si>
  <si>
    <t>Шубкин</t>
  </si>
  <si>
    <t>Томск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</si>
</sst>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0"/>
      <color indexed="22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3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2" borderId="5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0" fontId="0" fillId="2" borderId="6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2" xfId="0" applyFill="1" applyBorder="1" applyAlignment="1">
      <alignment wrapText="1"/>
    </xf>
    <xf numFmtId="0" fontId="0" fillId="2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0" borderId="2" xfId="0" applyFill="1" applyBorder="1" applyAlignment="1">
      <alignment/>
    </xf>
    <xf numFmtId="0" fontId="0" fillId="0" borderId="5" xfId="0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3" borderId="4" xfId="0" applyFont="1" applyFill="1" applyBorder="1" applyAlignment="1">
      <alignment/>
    </xf>
    <xf numFmtId="0" fontId="3" fillId="3" borderId="14" xfId="0" applyFont="1" applyFill="1" applyBorder="1" applyAlignment="1">
      <alignment/>
    </xf>
    <xf numFmtId="0" fontId="0" fillId="2" borderId="15" xfId="0" applyFill="1" applyBorder="1" applyAlignment="1">
      <alignment wrapText="1"/>
    </xf>
    <xf numFmtId="0" fontId="3" fillId="3" borderId="16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Font="1" applyFill="1" applyBorder="1" applyAlignment="1">
      <alignment/>
    </xf>
    <xf numFmtId="0" fontId="0" fillId="4" borderId="22" xfId="0" applyFill="1" applyBorder="1" applyAlignment="1">
      <alignment/>
    </xf>
    <xf numFmtId="0" fontId="0" fillId="5" borderId="0" xfId="0" applyFill="1" applyAlignment="1">
      <alignment wrapText="1"/>
    </xf>
    <xf numFmtId="2" fontId="3" fillId="5" borderId="0" xfId="0" applyNumberFormat="1" applyFont="1" applyFill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3" borderId="23" xfId="0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0" fillId="2" borderId="24" xfId="0" applyFill="1" applyBorder="1" applyAlignment="1">
      <alignment wrapText="1"/>
    </xf>
    <xf numFmtId="0" fontId="0" fillId="2" borderId="5" xfId="0" applyFill="1" applyBorder="1" applyAlignment="1">
      <alignment wrapText="1"/>
    </xf>
    <xf numFmtId="2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Alignment="1">
      <alignment/>
    </xf>
    <xf numFmtId="2" fontId="3" fillId="3" borderId="6" xfId="0" applyNumberFormat="1" applyFont="1" applyFill="1" applyBorder="1" applyAlignment="1">
      <alignment/>
    </xf>
    <xf numFmtId="164" fontId="3" fillId="3" borderId="14" xfId="0" applyNumberFormat="1" applyFont="1" applyFill="1" applyBorder="1" applyAlignment="1">
      <alignment/>
    </xf>
    <xf numFmtId="0" fontId="2" fillId="2" borderId="5" xfId="0" applyFont="1" applyFill="1" applyBorder="1" applyAlignment="1">
      <alignment/>
    </xf>
    <xf numFmtId="2" fontId="0" fillId="0" borderId="1" xfId="0" applyNumberForma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5" xfId="0" applyFont="1" applyFill="1" applyBorder="1" applyAlignment="1">
      <alignment/>
    </xf>
    <xf numFmtId="2" fontId="0" fillId="0" borderId="5" xfId="0" applyNumberFormat="1" applyFont="1" applyFill="1" applyBorder="1" applyAlignment="1">
      <alignment/>
    </xf>
    <xf numFmtId="2" fontId="3" fillId="3" borderId="27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6" borderId="28" xfId="0" applyFill="1" applyBorder="1" applyAlignment="1">
      <alignment/>
    </xf>
    <xf numFmtId="0" fontId="0" fillId="6" borderId="29" xfId="0" applyFill="1" applyBorder="1" applyAlignment="1">
      <alignment/>
    </xf>
    <xf numFmtId="0" fontId="0" fillId="6" borderId="26" xfId="0" applyFill="1" applyBorder="1" applyAlignment="1">
      <alignment/>
    </xf>
    <xf numFmtId="2" fontId="0" fillId="6" borderId="0" xfId="0" applyNumberFormat="1" applyFont="1" applyFill="1" applyBorder="1" applyAlignment="1">
      <alignment/>
    </xf>
    <xf numFmtId="3" fontId="0" fillId="2" borderId="7" xfId="0" applyNumberFormat="1" applyFill="1" applyBorder="1" applyAlignment="1">
      <alignment/>
    </xf>
    <xf numFmtId="0" fontId="1" fillId="3" borderId="30" xfId="0" applyFont="1" applyFill="1" applyBorder="1" applyAlignment="1">
      <alignment wrapText="1"/>
    </xf>
    <xf numFmtId="0" fontId="1" fillId="3" borderId="31" xfId="0" applyFont="1" applyFill="1" applyBorder="1" applyAlignment="1">
      <alignment wrapText="1"/>
    </xf>
    <xf numFmtId="14" fontId="1" fillId="3" borderId="32" xfId="0" applyNumberFormat="1" applyFont="1" applyFill="1" applyBorder="1" applyAlignment="1">
      <alignment wrapText="1"/>
    </xf>
    <xf numFmtId="2" fontId="4" fillId="7" borderId="33" xfId="0" applyNumberFormat="1" applyFont="1" applyFill="1" applyBorder="1" applyAlignment="1">
      <alignment/>
    </xf>
    <xf numFmtId="2" fontId="4" fillId="7" borderId="34" xfId="0" applyNumberFormat="1" applyFont="1" applyFill="1" applyBorder="1" applyAlignment="1">
      <alignment/>
    </xf>
    <xf numFmtId="2" fontId="4" fillId="7" borderId="35" xfId="0" applyNumberFormat="1" applyFont="1" applyFill="1" applyBorder="1" applyAlignment="1">
      <alignment/>
    </xf>
    <xf numFmtId="2" fontId="4" fillId="7" borderId="1" xfId="0" applyNumberFormat="1" applyFont="1" applyFill="1" applyBorder="1" applyAlignment="1">
      <alignment/>
    </xf>
    <xf numFmtId="2" fontId="4" fillId="7" borderId="36" xfId="0" applyNumberFormat="1" applyFont="1" applyFill="1" applyBorder="1" applyAlignment="1">
      <alignment/>
    </xf>
    <xf numFmtId="2" fontId="4" fillId="7" borderId="37" xfId="0" applyNumberFormat="1" applyFont="1" applyFill="1" applyBorder="1" applyAlignment="1">
      <alignment/>
    </xf>
    <xf numFmtId="2" fontId="0" fillId="6" borderId="0" xfId="0" applyNumberFormat="1" applyFont="1" applyFill="1" applyAlignment="1">
      <alignment/>
    </xf>
    <xf numFmtId="14" fontId="1" fillId="3" borderId="31" xfId="0" applyNumberFormat="1" applyFont="1" applyFill="1" applyBorder="1" applyAlignment="1">
      <alignment wrapText="1"/>
    </xf>
    <xf numFmtId="3" fontId="0" fillId="6" borderId="0" xfId="0" applyNumberFormat="1" applyFill="1" applyAlignment="1">
      <alignment/>
    </xf>
    <xf numFmtId="0" fontId="0" fillId="6" borderId="34" xfId="0" applyFill="1" applyBorder="1" applyAlignment="1">
      <alignment wrapText="1"/>
    </xf>
    <xf numFmtId="0" fontId="1" fillId="6" borderId="34" xfId="0" applyFont="1" applyFill="1" applyBorder="1" applyAlignment="1">
      <alignment wrapText="1"/>
    </xf>
    <xf numFmtId="14" fontId="1" fillId="6" borderId="34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0" fillId="7" borderId="33" xfId="0" applyNumberFormat="1" applyFont="1" applyFill="1" applyBorder="1" applyAlignment="1">
      <alignment/>
    </xf>
    <xf numFmtId="2" fontId="0" fillId="7" borderId="34" xfId="0" applyNumberFormat="1" applyFont="1" applyFill="1" applyBorder="1" applyAlignment="1">
      <alignment/>
    </xf>
    <xf numFmtId="2" fontId="0" fillId="7" borderId="1" xfId="0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38" xfId="0" applyBorder="1" applyAlignment="1">
      <alignment/>
    </xf>
    <xf numFmtId="0" fontId="1" fillId="6" borderId="1" xfId="0" applyFont="1" applyFill="1" applyBorder="1" applyAlignment="1">
      <alignment wrapText="1"/>
    </xf>
    <xf numFmtId="2" fontId="0" fillId="7" borderId="25" xfId="0" applyNumberFormat="1" applyFont="1" applyFill="1" applyBorder="1" applyAlignment="1">
      <alignment/>
    </xf>
    <xf numFmtId="2" fontId="4" fillId="7" borderId="39" xfId="0" applyNumberFormat="1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0" xfId="0" applyFont="1" applyAlignment="1">
      <alignment/>
    </xf>
    <xf numFmtId="2" fontId="4" fillId="7" borderId="25" xfId="0" applyNumberFormat="1" applyFont="1" applyFill="1" applyBorder="1" applyAlignment="1">
      <alignment/>
    </xf>
    <xf numFmtId="3" fontId="2" fillId="8" borderId="1" xfId="0" applyNumberFormat="1" applyFill="1" applyBorder="1" applyAlignment="1">
      <alignment/>
    </xf>
    <xf numFmtId="3" fontId="2" fillId="8" borderId="5" xfId="0" applyNumberFormat="1" applyFill="1" applyBorder="1" applyAlignment="1">
      <alignment/>
    </xf>
    <xf numFmtId="3" fontId="0" fillId="2" borderId="32" xfId="0" applyNumberFormat="1" applyFill="1" applyBorder="1" applyAlignment="1">
      <alignment/>
    </xf>
    <xf numFmtId="2" fontId="0" fillId="7" borderId="36" xfId="0" applyNumberFormat="1" applyFont="1" applyFill="1" applyBorder="1" applyAlignment="1">
      <alignment/>
    </xf>
    <xf numFmtId="2" fontId="0" fillId="7" borderId="35" xfId="0" applyNumberFormat="1" applyFont="1" applyFill="1" applyBorder="1" applyAlignment="1">
      <alignment/>
    </xf>
    <xf numFmtId="0" fontId="0" fillId="2" borderId="5" xfId="0" applyFill="1" applyBorder="1" applyAlignment="1">
      <alignment/>
    </xf>
    <xf numFmtId="2" fontId="4" fillId="7" borderId="40" xfId="0" applyNumberFormat="1" applyFont="1" applyFill="1" applyBorder="1" applyAlignment="1">
      <alignment/>
    </xf>
    <xf numFmtId="2" fontId="0" fillId="7" borderId="3" xfId="0" applyNumberFormat="1" applyFont="1" applyFill="1" applyBorder="1" applyAlignment="1">
      <alignment/>
    </xf>
    <xf numFmtId="2" fontId="0" fillId="7" borderId="39" xfId="0" applyNumberFormat="1" applyFont="1" applyFill="1" applyBorder="1" applyAlignment="1">
      <alignment/>
    </xf>
    <xf numFmtId="2" fontId="4" fillId="7" borderId="32" xfId="0" applyNumberFormat="1" applyFont="1" applyFill="1" applyBorder="1" applyAlignment="1">
      <alignment/>
    </xf>
    <xf numFmtId="0" fontId="1" fillId="3" borderId="32" xfId="0" applyFont="1" applyFill="1" applyBorder="1" applyAlignment="1">
      <alignment wrapText="1"/>
    </xf>
    <xf numFmtId="0" fontId="0" fillId="2" borderId="4" xfId="0" applyFill="1" applyBorder="1" applyAlignment="1">
      <alignment/>
    </xf>
    <xf numFmtId="0" fontId="0" fillId="2" borderId="28" xfId="0" applyFill="1" applyBorder="1" applyAlignment="1">
      <alignment/>
    </xf>
    <xf numFmtId="3" fontId="0" fillId="2" borderId="28" xfId="0" applyNumberFormat="1" applyFill="1" applyBorder="1" applyAlignment="1">
      <alignment/>
    </xf>
    <xf numFmtId="0" fontId="0" fillId="2" borderId="41" xfId="0" applyFill="1" applyBorder="1" applyAlignment="1">
      <alignment/>
    </xf>
    <xf numFmtId="3" fontId="0" fillId="2" borderId="41" xfId="0" applyNumberFormat="1" applyFill="1" applyBorder="1" applyAlignment="1">
      <alignment/>
    </xf>
    <xf numFmtId="0" fontId="0" fillId="2" borderId="37" xfId="0" applyFill="1" applyBorder="1" applyAlignment="1">
      <alignment/>
    </xf>
    <xf numFmtId="2" fontId="4" fillId="7" borderId="15" xfId="0" applyNumberFormat="1" applyFont="1" applyFill="1" applyBorder="1" applyAlignment="1">
      <alignment/>
    </xf>
    <xf numFmtId="2" fontId="0" fillId="7" borderId="15" xfId="0" applyNumberFormat="1" applyFont="1" applyFill="1" applyBorder="1" applyAlignment="1">
      <alignment/>
    </xf>
    <xf numFmtId="2" fontId="4" fillId="7" borderId="5" xfId="0" applyNumberFormat="1" applyFont="1" applyFill="1" applyBorder="1" applyAlignment="1">
      <alignment/>
    </xf>
    <xf numFmtId="2" fontId="0" fillId="7" borderId="5" xfId="0" applyNumberFormat="1" applyFont="1" applyFill="1" applyBorder="1" applyAlignment="1">
      <alignment/>
    </xf>
    <xf numFmtId="2" fontId="4" fillId="7" borderId="7" xfId="0" applyNumberFormat="1" applyFont="1" applyFill="1" applyBorder="1" applyAlignment="1">
      <alignment/>
    </xf>
    <xf numFmtId="2" fontId="4" fillId="7" borderId="31" xfId="0" applyNumberFormat="1" applyFont="1" applyFill="1" applyBorder="1" applyAlignment="1">
      <alignment/>
    </xf>
    <xf numFmtId="3" fontId="0" fillId="2" borderId="39" xfId="0" applyNumberFormat="1" applyFill="1" applyBorder="1" applyAlignment="1">
      <alignment/>
    </xf>
    <xf numFmtId="2" fontId="4" fillId="7" borderId="2" xfId="0" applyNumberFormat="1" applyFont="1" applyFill="1" applyBorder="1" applyAlignment="1">
      <alignment/>
    </xf>
    <xf numFmtId="2" fontId="0" fillId="0" borderId="26" xfId="0" applyNumberFormat="1" applyFont="1" applyFill="1" applyBorder="1" applyAlignment="1">
      <alignment/>
    </xf>
    <xf numFmtId="0" fontId="0" fillId="3" borderId="42" xfId="0" applyFill="1" applyBorder="1" applyAlignment="1">
      <alignment/>
    </xf>
    <xf numFmtId="0" fontId="0" fillId="3" borderId="43" xfId="0" applyFill="1" applyBorder="1" applyAlignment="1">
      <alignment/>
    </xf>
    <xf numFmtId="3" fontId="2" fillId="8" borderId="2" xfId="0" applyNumberFormat="1" applyFill="1" applyBorder="1" applyAlignment="1">
      <alignment/>
    </xf>
    <xf numFmtId="3" fontId="2" fillId="8" borderId="3" xfId="0" applyNumberFormat="1" applyFill="1" applyBorder="1" applyAlignment="1">
      <alignment/>
    </xf>
    <xf numFmtId="0" fontId="0" fillId="2" borderId="32" xfId="0" applyFill="1" applyBorder="1" applyAlignment="1">
      <alignment/>
    </xf>
    <xf numFmtId="0" fontId="0" fillId="2" borderId="44" xfId="0" applyFill="1" applyBorder="1" applyAlignment="1">
      <alignment/>
    </xf>
    <xf numFmtId="2" fontId="0" fillId="0" borderId="25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2" fontId="0" fillId="0" borderId="45" xfId="0" applyNumberFormat="1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32" xfId="0" applyFill="1" applyBorder="1" applyAlignment="1">
      <alignment/>
    </xf>
    <xf numFmtId="2" fontId="3" fillId="0" borderId="46" xfId="0" applyNumberFormat="1" applyFont="1" applyFill="1" applyBorder="1" applyAlignment="1">
      <alignment/>
    </xf>
    <xf numFmtId="2" fontId="3" fillId="4" borderId="12" xfId="0" applyNumberFormat="1" applyFont="1" applyFill="1" applyBorder="1" applyAlignment="1">
      <alignment/>
    </xf>
    <xf numFmtId="2" fontId="3" fillId="4" borderId="13" xfId="0" applyNumberFormat="1" applyFont="1" applyFill="1" applyBorder="1" applyAlignment="1">
      <alignment/>
    </xf>
    <xf numFmtId="2" fontId="3" fillId="4" borderId="46" xfId="0" applyNumberFormat="1" applyFont="1" applyFill="1" applyBorder="1" applyAlignment="1">
      <alignment/>
    </xf>
    <xf numFmtId="0" fontId="3" fillId="3" borderId="47" xfId="0" applyFont="1" applyFill="1" applyBorder="1" applyAlignment="1">
      <alignment wrapText="1"/>
    </xf>
    <xf numFmtId="0" fontId="3" fillId="4" borderId="48" xfId="0" applyFont="1" applyFill="1" applyBorder="1" applyAlignment="1">
      <alignment/>
    </xf>
    <xf numFmtId="0" fontId="3" fillId="4" borderId="49" xfId="0" applyFont="1" applyFill="1" applyBorder="1" applyAlignment="1">
      <alignment/>
    </xf>
    <xf numFmtId="0" fontId="3" fillId="4" borderId="50" xfId="0" applyFont="1" applyFill="1" applyBorder="1" applyAlignment="1">
      <alignment/>
    </xf>
    <xf numFmtId="0" fontId="1" fillId="3" borderId="51" xfId="0" applyFont="1" applyFill="1" applyBorder="1" applyAlignment="1">
      <alignment wrapText="1"/>
    </xf>
    <xf numFmtId="2" fontId="0" fillId="0" borderId="3" xfId="0" applyNumberFormat="1" applyFill="1" applyBorder="1" applyAlignment="1">
      <alignment/>
    </xf>
    <xf numFmtId="0" fontId="0" fillId="3" borderId="38" xfId="0" applyFill="1" applyBorder="1" applyAlignment="1">
      <alignment horizontal="center" wrapText="1"/>
    </xf>
    <xf numFmtId="2" fontId="0" fillId="0" borderId="2" xfId="0" applyNumberFormat="1" applyFont="1" applyFill="1" applyBorder="1" applyAlignment="1">
      <alignment/>
    </xf>
    <xf numFmtId="2" fontId="0" fillId="0" borderId="4" xfId="0" applyNumberFormat="1" applyFill="1" applyBorder="1" applyAlignment="1">
      <alignment/>
    </xf>
    <xf numFmtId="2" fontId="0" fillId="0" borderId="6" xfId="0" applyNumberFormat="1" applyFill="1" applyBorder="1" applyAlignment="1">
      <alignment/>
    </xf>
    <xf numFmtId="0" fontId="0" fillId="0" borderId="6" xfId="0" applyFill="1" applyBorder="1" applyAlignment="1">
      <alignment/>
    </xf>
    <xf numFmtId="0" fontId="0" fillId="2" borderId="14" xfId="0" applyFill="1" applyBorder="1" applyAlignment="1">
      <alignment/>
    </xf>
    <xf numFmtId="2" fontId="0" fillId="0" borderId="7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52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32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V69"/>
  <sheetViews>
    <sheetView tabSelected="1" zoomScale="80" zoomScaleNormal="80" workbookViewId="0" topLeftCell="A1">
      <selection activeCell="B64" sqref="B64"/>
    </sheetView>
  </sheetViews>
  <sheetFormatPr defaultColWidth="9.00390625" defaultRowHeight="12.75"/>
  <cols>
    <col min="1" max="1" width="13.375" style="0" customWidth="1"/>
    <col min="2" max="2" width="12.625" style="0" customWidth="1"/>
    <col min="3" max="3" width="17.00390625" style="0" customWidth="1"/>
    <col min="4" max="4" width="9.25390625" style="0" customWidth="1"/>
    <col min="6" max="6" width="9.625" style="0" customWidth="1"/>
    <col min="10" max="10" width="9.375" style="0" customWidth="1"/>
    <col min="11" max="12" width="10.375" style="0" customWidth="1"/>
    <col min="13" max="13" width="11.00390625" style="0" customWidth="1"/>
    <col min="14" max="14" width="12.375" style="0" customWidth="1"/>
    <col min="15" max="15" width="10.25390625" style="0" customWidth="1"/>
    <col min="19" max="19" width="4.875" style="0" customWidth="1"/>
    <col min="22" max="22" width="10.875" style="0" bestFit="1" customWidth="1"/>
    <col min="23" max="23" width="10.875" style="0" customWidth="1"/>
    <col min="24" max="24" width="9.25390625" style="0" bestFit="1" customWidth="1"/>
  </cols>
  <sheetData>
    <row r="1" spans="1:4" ht="12.75">
      <c r="A1" s="36" t="s">
        <v>26</v>
      </c>
      <c r="B1" s="37"/>
      <c r="C1" s="37"/>
      <c r="D1" s="37"/>
    </row>
    <row r="2" spans="1:256" ht="12.75">
      <c r="A2" s="36" t="s">
        <v>37</v>
      </c>
      <c r="B2" s="36"/>
      <c r="C2" s="36"/>
      <c r="D2" s="36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ht="13.5" thickBot="1"/>
    <row r="4" spans="1:29" ht="12.75">
      <c r="A4" s="150" t="s">
        <v>14</v>
      </c>
      <c r="B4" s="152" t="s">
        <v>15</v>
      </c>
      <c r="C4" s="154" t="s">
        <v>20</v>
      </c>
      <c r="D4" s="148" t="s">
        <v>12</v>
      </c>
      <c r="E4" s="148"/>
      <c r="F4" s="148"/>
      <c r="G4" s="148"/>
      <c r="H4" s="148"/>
      <c r="I4" s="148"/>
      <c r="J4" s="148"/>
      <c r="K4" s="148"/>
      <c r="L4" s="148"/>
      <c r="M4" s="149"/>
      <c r="N4" s="14"/>
      <c r="O4" s="14"/>
      <c r="S4" s="58" t="s">
        <v>99</v>
      </c>
      <c r="T4" s="59"/>
      <c r="U4" s="59"/>
      <c r="V4" s="59"/>
      <c r="W4" s="59"/>
      <c r="X4" s="59"/>
      <c r="Y4" s="59"/>
      <c r="Z4" s="59"/>
      <c r="AA4" s="59"/>
      <c r="AB4" s="59"/>
      <c r="AC4" s="60"/>
    </row>
    <row r="5" spans="1:29" s="3" customFormat="1" ht="45.75" thickBot="1">
      <c r="A5" s="151"/>
      <c r="B5" s="153"/>
      <c r="C5" s="155"/>
      <c r="D5" s="137" t="s">
        <v>21</v>
      </c>
      <c r="E5" s="63" t="s">
        <v>74</v>
      </c>
      <c r="F5" s="63" t="s">
        <v>83</v>
      </c>
      <c r="G5" s="65" t="s">
        <v>98</v>
      </c>
      <c r="H5" s="73" t="s">
        <v>113</v>
      </c>
      <c r="I5" s="73" t="s">
        <v>107</v>
      </c>
      <c r="J5" s="73" t="s">
        <v>120</v>
      </c>
      <c r="K5" s="102" t="s">
        <v>121</v>
      </c>
      <c r="L5" s="102" t="s">
        <v>122</v>
      </c>
      <c r="M5" s="64" t="s">
        <v>137</v>
      </c>
      <c r="N5" s="133" t="s">
        <v>22</v>
      </c>
      <c r="O5" s="133" t="s">
        <v>27</v>
      </c>
      <c r="S5" s="75" t="s">
        <v>102</v>
      </c>
      <c r="T5" s="76" t="s">
        <v>74</v>
      </c>
      <c r="U5" s="76" t="s">
        <v>83</v>
      </c>
      <c r="V5" s="77" t="s">
        <v>98</v>
      </c>
      <c r="W5" s="77" t="s">
        <v>113</v>
      </c>
      <c r="X5" s="86" t="s">
        <v>107</v>
      </c>
      <c r="Y5" s="76" t="s">
        <v>120</v>
      </c>
      <c r="Z5" s="76" t="s">
        <v>121</v>
      </c>
      <c r="AA5" s="76" t="s">
        <v>122</v>
      </c>
      <c r="AB5" s="76" t="s">
        <v>137</v>
      </c>
      <c r="AC5" s="76" t="s">
        <v>100</v>
      </c>
    </row>
    <row r="6" spans="1:29" ht="12.75">
      <c r="A6" s="5" t="s">
        <v>84</v>
      </c>
      <c r="B6" s="6" t="s">
        <v>67</v>
      </c>
      <c r="C6" s="115" t="s">
        <v>17</v>
      </c>
      <c r="D6" s="116">
        <v>0</v>
      </c>
      <c r="E6" s="91">
        <v>0</v>
      </c>
      <c r="F6" s="91">
        <v>0</v>
      </c>
      <c r="G6" s="87">
        <f>VLOOKUP($A6&amp;$B6,'06.05.2007 j.'!$L$9:$M$30,2,FALSE)</f>
        <v>40.16224293978706</v>
      </c>
      <c r="H6" s="98">
        <v>0</v>
      </c>
      <c r="I6" s="99">
        <f>VLOOKUP($A6&amp;$B6,'24.06.2007 j.'!$L$9:$M$30,2,FALSE)</f>
        <v>12.846280079369809</v>
      </c>
      <c r="J6" s="100">
        <f>VLOOKUP($A6&amp;$B6,'29.07.2007 j.'!$L$9:$M$30,2,FALSE)</f>
        <v>60.1951079447986</v>
      </c>
      <c r="K6" s="88">
        <v>0</v>
      </c>
      <c r="L6" s="100">
        <f>VLOOKUP($A6&amp;$B6,'18.08.2007 j.'!$L$9:$M$30,2,FALSE)</f>
        <v>35.71821651985854</v>
      </c>
      <c r="M6" s="96">
        <f>VLOOKUP($A6&amp;$B6,'19.10.2007 j.'!$L$9:$M$30,2,FALSE)</f>
        <v>28.00872530052126</v>
      </c>
      <c r="N6" s="130">
        <f aca="true" t="shared" si="0" ref="N6:N37">LARGE(D6:M6,1)+LARGE(D6:M6,2)+LARGE(D6:M6,3)</f>
        <v>136.0755674044442</v>
      </c>
      <c r="O6" s="134">
        <v>1</v>
      </c>
      <c r="S6" s="74" t="str">
        <f>A6&amp;B6</f>
        <v>Подгорный Дмитрий</v>
      </c>
      <c r="T6" s="61">
        <f aca="true" t="shared" si="1" ref="T6:T62">D6</f>
        <v>0</v>
      </c>
      <c r="U6" s="72">
        <f aca="true" t="shared" si="2" ref="U6:U62">D6+E6</f>
        <v>0</v>
      </c>
      <c r="V6" s="72">
        <f aca="true" t="shared" si="3" ref="V6:V62">SUM(D6:F6)</f>
        <v>0</v>
      </c>
      <c r="W6" s="72">
        <f>LARGE($D6:G6,1)+LARGE($D6:G6,2)+LARGE($D6:G6,3)</f>
        <v>40.16224293978706</v>
      </c>
      <c r="X6" s="72">
        <f>LARGE($D6:H6,1)+LARGE($D6:H6,2)+LARGE($D6:H6,3)</f>
        <v>40.16224293978706</v>
      </c>
      <c r="Y6" s="72">
        <f>LARGE($D6:I6,1)+LARGE($D6:I6,2)+LARGE($D6:I6,3)</f>
        <v>53.00852301915687</v>
      </c>
      <c r="Z6" s="72">
        <f>LARGE($D6:J6,1)+LARGE($D6:J6,2)+LARGE($D6:J6,3)</f>
        <v>113.20363096395546</v>
      </c>
      <c r="AA6" s="72">
        <f>LARGE($D6:K6,1)+LARGE($D6:K6,2)+LARGE($D6:K6,3)</f>
        <v>113.20363096395546</v>
      </c>
      <c r="AB6" s="72">
        <f>LARGE($D6:L6,1)+LARGE($D6:L6,2)+LARGE($D6:L6,3)</f>
        <v>136.0755674044442</v>
      </c>
      <c r="AC6" s="72">
        <f>LARGE($D6:M6,1)+LARGE($D6:M6,2)+LARGE($D6:M6,3)</f>
        <v>136.0755674044442</v>
      </c>
    </row>
    <row r="7" spans="1:29" ht="12.75">
      <c r="A7" s="8" t="s">
        <v>55</v>
      </c>
      <c r="B7" s="1" t="s">
        <v>56</v>
      </c>
      <c r="C7" s="105" t="s">
        <v>16</v>
      </c>
      <c r="D7" s="109">
        <v>0</v>
      </c>
      <c r="E7" s="81">
        <f>VLOOKUP($A7&amp;$B7,'19.02.2007 j.'!$L$9:$M$22,2,FALSE)</f>
        <v>38.302951388888886</v>
      </c>
      <c r="F7" s="81">
        <f>VLOOKUP($A7&amp;$B7,'22.04.2007 j.'!$L$9:$M$22,2,FALSE)</f>
        <v>26.760892994726632</v>
      </c>
      <c r="G7" s="81">
        <f>VLOOKUP($A7&amp;$B7,'06.05.2007 j.'!$L$9:$M$30,2,FALSE)</f>
        <v>23.02635261881125</v>
      </c>
      <c r="H7" s="83">
        <f>VLOOKUP($A7&amp;$B7,'09.06.2007 j.'!$L$9:$M$30,2,FALSE)</f>
        <v>33.27163262675242</v>
      </c>
      <c r="I7" s="83">
        <f>VLOOKUP($A7&amp;$B7,'24.06.2007 j.'!$L$9:$M$30,2,FALSE)</f>
        <v>28.71521429506192</v>
      </c>
      <c r="J7" s="96">
        <f>VLOOKUP($A7&amp;$B7,'29.07.2007 j.'!$L$9:$M$30,2,FALSE)</f>
        <v>33.70926044908722</v>
      </c>
      <c r="K7" s="96">
        <f>VLOOKUP($A7&amp;$B7,'11.08.2007 j.'!$L$9:$M$30,2,FALSE)</f>
        <v>36.537158528660854</v>
      </c>
      <c r="L7" s="96">
        <f>VLOOKUP($A7&amp;$B7,'18.08.2007 j.'!$L$9:$M$30,2,FALSE)</f>
        <v>27.14584455509249</v>
      </c>
      <c r="M7" s="96">
        <f>VLOOKUP($A7&amp;$B7,'19.10.2007 j.'!$L$9:$M$30,2,FALSE)</f>
        <v>20.006232357515188</v>
      </c>
      <c r="N7" s="131">
        <f t="shared" si="0"/>
        <v>108.54937036663696</v>
      </c>
      <c r="O7" s="135">
        <v>2</v>
      </c>
      <c r="S7" s="74" t="str">
        <f aca="true" t="shared" si="4" ref="S7:S62">A7&amp;B7</f>
        <v>СмирновМихаил</v>
      </c>
      <c r="T7" s="61">
        <f t="shared" si="1"/>
        <v>0</v>
      </c>
      <c r="U7" s="72">
        <f t="shared" si="2"/>
        <v>38.302951388888886</v>
      </c>
      <c r="V7" s="72">
        <f t="shared" si="3"/>
        <v>65.06384438361552</v>
      </c>
      <c r="W7" s="72">
        <f>LARGE($D7:G7,1)+LARGE($D7:G7,2)+LARGE($D7:G7,3)</f>
        <v>88.09019700242676</v>
      </c>
      <c r="X7" s="72">
        <f>LARGE($D7:H7,1)+LARGE($D7:H7,2)+LARGE($D7:H7,3)</f>
        <v>98.33547701036794</v>
      </c>
      <c r="Y7" s="72">
        <f>LARGE($D7:I7,1)+LARGE($D7:I7,2)+LARGE($D7:I7,3)</f>
        <v>100.28979831070322</v>
      </c>
      <c r="Z7" s="72">
        <f>LARGE($D7:J7,1)+LARGE($D7:J7,2)+LARGE($D7:J7,3)</f>
        <v>105.28384446472853</v>
      </c>
      <c r="AA7" s="72">
        <f>LARGE($D7:K7,1)+LARGE($D7:K7,2)+LARGE($D7:K7,3)</f>
        <v>108.54937036663696</v>
      </c>
      <c r="AB7" s="72">
        <f>LARGE($D7:L7,1)+LARGE($D7:L7,2)+LARGE($D7:L7,3)</f>
        <v>108.54937036663696</v>
      </c>
      <c r="AC7" s="72">
        <f>LARGE($D7:M7,1)+LARGE($D7:M7,2)+LARGE($D7:M7,3)</f>
        <v>108.54937036663696</v>
      </c>
    </row>
    <row r="8" spans="1:29" ht="12.75">
      <c r="A8" s="8" t="s">
        <v>41</v>
      </c>
      <c r="B8" s="1" t="s">
        <v>42</v>
      </c>
      <c r="C8" s="105" t="s">
        <v>16</v>
      </c>
      <c r="D8" s="110">
        <f>VLOOKUP($A8&amp;$B8,'04.02.2007 j.'!$L$7:$M$30,2,FALSE)</f>
        <v>28.5</v>
      </c>
      <c r="E8" s="81">
        <f>VLOOKUP($A8&amp;$B8,'19.02.2007 j.'!$L$9:$M$22,2,FALSE)</f>
        <v>13.023003472222221</v>
      </c>
      <c r="F8" s="67">
        <v>0</v>
      </c>
      <c r="G8" s="81">
        <f>VLOOKUP($A8&amp;$B8,'06.05.2007 j.'!$L$9:$M$30,2,FALSE)</f>
        <v>23.02635261881125</v>
      </c>
      <c r="H8" s="83">
        <f>VLOOKUP($A8&amp;$B8,'09.06.2007 j.'!$L$9:$M$30,2,FALSE)</f>
        <v>25.28644079633184</v>
      </c>
      <c r="I8" s="83">
        <f>VLOOKUP($A8&amp;$B8,'24.06.2007 j.'!$L$9:$M$30,2,FALSE)</f>
        <v>37.78317670402884</v>
      </c>
      <c r="J8" s="96">
        <f>VLOOKUP($A8&amp;$B8,'29.07.2007 j.'!$L$9:$M$30,2,FALSE)</f>
        <v>20.466336701231523</v>
      </c>
      <c r="K8" s="96">
        <f>VLOOKUP($A8&amp;$B8,'11.08.2007 j.'!$L$9:$M$30,2,FALSE)</f>
        <v>17.53783609375721</v>
      </c>
      <c r="L8" s="96">
        <f>VLOOKUP($A8&amp;$B8,'18.08.2007 j.'!$L$9:$M$30,2,FALSE)</f>
        <v>20.00220125112078</v>
      </c>
      <c r="M8" s="96">
        <f>VLOOKUP($A8&amp;$B8,'19.10.2007 j.'!$L$9:$M$30,2,FALSE)</f>
        <v>9.002804560881835</v>
      </c>
      <c r="N8" s="131">
        <f t="shared" si="0"/>
        <v>91.56961750036069</v>
      </c>
      <c r="O8" s="135">
        <v>3</v>
      </c>
      <c r="S8" s="74" t="str">
        <f t="shared" si="4"/>
        <v>АнучкинИгорь</v>
      </c>
      <c r="T8" s="61">
        <f t="shared" si="1"/>
        <v>28.5</v>
      </c>
      <c r="U8" s="72">
        <f t="shared" si="2"/>
        <v>41.52300347222222</v>
      </c>
      <c r="V8" s="72">
        <f t="shared" si="3"/>
        <v>41.52300347222222</v>
      </c>
      <c r="W8" s="72">
        <f>LARGE($D8:G8,1)+LARGE($D8:G8,2)+LARGE($D8:G8,3)</f>
        <v>64.54935609103347</v>
      </c>
      <c r="X8" s="72">
        <f>LARGE($D8:H8,1)+LARGE($D8:H8,2)+LARGE($D8:H8,3)</f>
        <v>76.81279341514309</v>
      </c>
      <c r="Y8" s="72">
        <f>LARGE($D8:I8,1)+LARGE($D8:I8,2)+LARGE($D8:I8,3)</f>
        <v>91.56961750036069</v>
      </c>
      <c r="Z8" s="72">
        <f>LARGE($D8:J8,1)+LARGE($D8:J8,2)+LARGE($D8:J8,3)</f>
        <v>91.56961750036069</v>
      </c>
      <c r="AA8" s="72">
        <f>LARGE($D8:K8,1)+LARGE($D8:K8,2)+LARGE($D8:K8,3)</f>
        <v>91.56961750036069</v>
      </c>
      <c r="AB8" s="72">
        <f>LARGE($D8:L8,1)+LARGE($D8:L8,2)+LARGE($D8:L8,3)</f>
        <v>91.56961750036069</v>
      </c>
      <c r="AC8" s="72">
        <f>LARGE($D8:M8,1)+LARGE($D8:M8,2)+LARGE($D8:M8,3)</f>
        <v>91.56961750036069</v>
      </c>
    </row>
    <row r="9" spans="1:29" ht="12.75">
      <c r="A9" s="8" t="s">
        <v>125</v>
      </c>
      <c r="B9" s="1" t="s">
        <v>126</v>
      </c>
      <c r="C9" s="105" t="s">
        <v>16</v>
      </c>
      <c r="D9" s="109">
        <v>0</v>
      </c>
      <c r="E9" s="66">
        <v>0</v>
      </c>
      <c r="F9" s="67">
        <v>0</v>
      </c>
      <c r="G9" s="66">
        <v>0</v>
      </c>
      <c r="H9" s="69">
        <v>0</v>
      </c>
      <c r="I9" s="69">
        <v>0</v>
      </c>
      <c r="J9" s="68">
        <v>0</v>
      </c>
      <c r="K9" s="96">
        <f>VLOOKUP($A9&amp;$B9,'11.08.2007 j.'!$L$9:$M$30,2,FALSE)</f>
        <v>27.76824048178225</v>
      </c>
      <c r="L9" s="68">
        <v>0</v>
      </c>
      <c r="M9" s="96">
        <f>VLOOKUP($A9&amp;$B9,'19.10.2007 j.'!$L$9:$M$30,2,FALSE)</f>
        <v>50.01558089378796</v>
      </c>
      <c r="N9" s="131">
        <f t="shared" si="0"/>
        <v>77.78382137557021</v>
      </c>
      <c r="O9" s="135">
        <v>4</v>
      </c>
      <c r="S9" s="74" t="str">
        <f t="shared" si="4"/>
        <v>ГацкоВиталий</v>
      </c>
      <c r="T9" s="61">
        <f t="shared" si="1"/>
        <v>0</v>
      </c>
      <c r="U9" s="72">
        <f t="shared" si="2"/>
        <v>0</v>
      </c>
      <c r="V9" s="72">
        <f t="shared" si="3"/>
        <v>0</v>
      </c>
      <c r="W9" s="72">
        <f>LARGE($D9:G9,1)+LARGE($D9:G9,2)+LARGE($D9:G9,3)</f>
        <v>0</v>
      </c>
      <c r="X9" s="72">
        <f>LARGE($D9:H9,1)+LARGE($D9:H9,2)+LARGE($D9:H9,3)</f>
        <v>0</v>
      </c>
      <c r="Y9" s="72">
        <f>LARGE($D9:I9,1)+LARGE($D9:I9,2)+LARGE($D9:I9,3)</f>
        <v>0</v>
      </c>
      <c r="Z9" s="72">
        <f>LARGE($D9:J9,1)+LARGE($D9:J9,2)+LARGE($D9:J9,3)</f>
        <v>0</v>
      </c>
      <c r="AA9" s="72">
        <f>LARGE($D9:K9,1)+LARGE($D9:K9,2)+LARGE($D9:K9,3)</f>
        <v>27.76824048178225</v>
      </c>
      <c r="AB9" s="72">
        <f>LARGE($D9:L9,1)+LARGE($D9:L9,2)+LARGE($D9:L9,3)</f>
        <v>27.76824048178225</v>
      </c>
      <c r="AC9" s="72">
        <f>LARGE($D9:M9,1)+LARGE($D9:M9,2)+LARGE($D9:M9,3)</f>
        <v>77.78382137557021</v>
      </c>
    </row>
    <row r="10" spans="1:29" ht="12.75">
      <c r="A10" s="8" t="s">
        <v>38</v>
      </c>
      <c r="B10" s="1" t="s">
        <v>39</v>
      </c>
      <c r="C10" s="105" t="s">
        <v>40</v>
      </c>
      <c r="D10" s="110">
        <f>VLOOKUP($A10&amp;$B10,'04.02.2007 j.'!$L$7:$M$30,2,FALSE)</f>
        <v>37.5</v>
      </c>
      <c r="E10" s="66">
        <v>0</v>
      </c>
      <c r="F10" s="81">
        <f>VLOOKUP($A10&amp;$B10,'22.04.2007 j.'!$L$9:$M$22,2,FALSE)</f>
        <v>20.338278675992242</v>
      </c>
      <c r="G10" s="82">
        <f>VLOOKUP($A10&amp;$B10,'06.05.2007 j.'!$L$9:$M$30,2,FALSE)</f>
        <v>11.245428023140377</v>
      </c>
      <c r="H10" s="69">
        <v>0</v>
      </c>
      <c r="I10" s="69">
        <v>0</v>
      </c>
      <c r="J10" s="68">
        <v>0</v>
      </c>
      <c r="K10" s="96">
        <f>VLOOKUP($A10&amp;$B10,'11.08.2007 j.'!$L$9:$M$30,2,FALSE)</f>
        <v>17.53783609375721</v>
      </c>
      <c r="L10" s="68">
        <v>0</v>
      </c>
      <c r="M10" s="68">
        <v>0</v>
      </c>
      <c r="N10" s="131">
        <f t="shared" si="0"/>
        <v>75.37611476974945</v>
      </c>
      <c r="O10" s="135">
        <v>5</v>
      </c>
      <c r="S10" s="74" t="str">
        <f t="shared" si="4"/>
        <v>СтрашкоОлег</v>
      </c>
      <c r="T10" s="61">
        <f t="shared" si="1"/>
        <v>37.5</v>
      </c>
      <c r="U10" s="72">
        <f t="shared" si="2"/>
        <v>37.5</v>
      </c>
      <c r="V10" s="72">
        <f t="shared" si="3"/>
        <v>57.83827867599224</v>
      </c>
      <c r="W10" s="72">
        <f>LARGE($D10:G10,1)+LARGE($D10:G10,2)+LARGE($D10:G10,3)</f>
        <v>69.08370669913262</v>
      </c>
      <c r="X10" s="72">
        <f>LARGE($D10:H10,1)+LARGE($D10:H10,2)+LARGE($D10:H10,3)</f>
        <v>69.08370669913262</v>
      </c>
      <c r="Y10" s="72">
        <f>LARGE($D10:I10,1)+LARGE($D10:I10,2)+LARGE($D10:I10,3)</f>
        <v>69.08370669913262</v>
      </c>
      <c r="Z10" s="72">
        <f>LARGE($D10:J10,1)+LARGE($D10:J10,2)+LARGE($D10:J10,3)</f>
        <v>69.08370669913262</v>
      </c>
      <c r="AA10" s="72">
        <f>LARGE($D10:K10,1)+LARGE($D10:K10,2)+LARGE($D10:K10,3)</f>
        <v>75.37611476974945</v>
      </c>
      <c r="AB10" s="72">
        <f>LARGE($D10:L10,1)+LARGE($D10:L10,2)+LARGE($D10:L10,3)</f>
        <v>75.37611476974945</v>
      </c>
      <c r="AC10" s="72">
        <f>LARGE($D10:M10,1)+LARGE($D10:M10,2)+LARGE($D10:M10,3)</f>
        <v>75.37611476974945</v>
      </c>
    </row>
    <row r="11" spans="1:29" ht="12.75">
      <c r="A11" s="93" t="s">
        <v>109</v>
      </c>
      <c r="B11" s="92" t="s">
        <v>110</v>
      </c>
      <c r="C11" s="104" t="s">
        <v>16</v>
      </c>
      <c r="D11" s="109">
        <v>0</v>
      </c>
      <c r="E11" s="66">
        <v>0</v>
      </c>
      <c r="F11" s="67">
        <v>0</v>
      </c>
      <c r="G11" s="67">
        <v>0</v>
      </c>
      <c r="H11" s="83">
        <f>VLOOKUP($A11&amp;$B11,'09.06.2007 j.'!$L$9:$M$30,2,FALSE)</f>
        <v>18.632114270981354</v>
      </c>
      <c r="I11" s="69">
        <v>0</v>
      </c>
      <c r="J11" s="96">
        <f>VLOOKUP($A11&amp;$B11,'29.07.2007 j.'!$L$9:$M$30,2,FALSE)</f>
        <v>2.407804317791944</v>
      </c>
      <c r="K11" s="96">
        <f>VLOOKUP($A11&amp;$B11,'11.08.2007 j.'!$L$9:$M$30,2,FALSE)</f>
        <v>10.23040438802504</v>
      </c>
      <c r="L11" s="68">
        <v>0</v>
      </c>
      <c r="M11" s="96">
        <f>VLOOKUP($A11&amp;$B11,'19.10.2007 j.'!$L$9:$M$30,2,FALSE)</f>
        <v>38.01184147927885</v>
      </c>
      <c r="N11" s="131">
        <f t="shared" si="0"/>
        <v>66.87436013828524</v>
      </c>
      <c r="O11" s="135">
        <v>6</v>
      </c>
      <c r="S11" s="74" t="str">
        <f t="shared" si="4"/>
        <v>ЗавражновИван</v>
      </c>
      <c r="T11" s="61">
        <f t="shared" si="1"/>
        <v>0</v>
      </c>
      <c r="U11" s="72">
        <f t="shared" si="2"/>
        <v>0</v>
      </c>
      <c r="V11" s="72">
        <f t="shared" si="3"/>
        <v>0</v>
      </c>
      <c r="W11" s="72">
        <f>LARGE($D11:G11,1)+LARGE($D11:G11,2)+LARGE($D11:G11,3)</f>
        <v>0</v>
      </c>
      <c r="X11" s="72">
        <f>LARGE($D11:H11,1)+LARGE($D11:H11,2)+LARGE($D11:H11,3)</f>
        <v>18.632114270981354</v>
      </c>
      <c r="Y11" s="72">
        <f>LARGE($D11:I11,1)+LARGE($D11:I11,2)+LARGE($D11:I11,3)</f>
        <v>18.632114270981354</v>
      </c>
      <c r="Z11" s="72">
        <f>LARGE($D11:J11,1)+LARGE($D11:J11,2)+LARGE($D11:J11,3)</f>
        <v>21.039918588773297</v>
      </c>
      <c r="AA11" s="72">
        <f>LARGE($D11:K11,1)+LARGE($D11:K11,2)+LARGE($D11:K11,3)</f>
        <v>31.270322976798337</v>
      </c>
      <c r="AB11" s="72">
        <f>LARGE($D11:L11,1)+LARGE($D11:L11,2)+LARGE($D11:L11,3)</f>
        <v>31.270322976798337</v>
      </c>
      <c r="AC11" s="72">
        <f>LARGE($D11:M11,1)+LARGE($D11:M11,2)+LARGE($D11:M11,3)</f>
        <v>66.87436013828524</v>
      </c>
    </row>
    <row r="12" spans="1:29" ht="12.75">
      <c r="A12" s="8" t="s">
        <v>57</v>
      </c>
      <c r="B12" s="1" t="s">
        <v>56</v>
      </c>
      <c r="C12" s="105" t="s">
        <v>16</v>
      </c>
      <c r="D12" s="109">
        <v>0</v>
      </c>
      <c r="E12" s="81">
        <f>VLOOKUP($A12&amp;$B12,'19.02.2007 j.'!$L$9:$M$22,2,FALSE)</f>
        <v>25.279947916666664</v>
      </c>
      <c r="F12" s="67">
        <v>0</v>
      </c>
      <c r="G12" s="67">
        <v>0</v>
      </c>
      <c r="H12" s="83">
        <f>VLOOKUP($A12&amp;$B12,'09.06.2007 j.'!$L$9:$M$30,2,FALSE)</f>
        <v>7.985191830420582</v>
      </c>
      <c r="I12" s="69">
        <v>0</v>
      </c>
      <c r="J12" s="96">
        <f>VLOOKUP($A12&amp;$B12,'29.07.2007 j.'!$L$9:$M$30,2,FALSE)</f>
        <v>9.631217271167776</v>
      </c>
      <c r="K12" s="96">
        <f>VLOOKUP($A12&amp;$B12,'11.08.2007 j.'!$L$9:$M$30,2,FALSE)</f>
        <v>4.384459023439303</v>
      </c>
      <c r="L12" s="68">
        <v>0</v>
      </c>
      <c r="M12" s="96">
        <f>VLOOKUP($A12&amp;$B12,'19.10.2007 j.'!$L$9:$M$30,2,FALSE)</f>
        <v>14.00436265026063</v>
      </c>
      <c r="N12" s="131">
        <f t="shared" si="0"/>
        <v>48.91552783809507</v>
      </c>
      <c r="O12" s="135">
        <v>7</v>
      </c>
      <c r="S12" s="74" t="str">
        <f t="shared" si="4"/>
        <v>Захаров Михаил</v>
      </c>
      <c r="T12" s="61">
        <f t="shared" si="1"/>
        <v>0</v>
      </c>
      <c r="U12" s="72">
        <f t="shared" si="2"/>
        <v>25.279947916666664</v>
      </c>
      <c r="V12" s="72">
        <f t="shared" si="3"/>
        <v>25.279947916666664</v>
      </c>
      <c r="W12" s="72">
        <f>LARGE($D12:G12,1)+LARGE($D12:G12,2)+LARGE($D12:G12,3)</f>
        <v>25.279947916666664</v>
      </c>
      <c r="X12" s="72">
        <f>LARGE($D12:H12,1)+LARGE($D12:H12,2)+LARGE($D12:H12,3)</f>
        <v>33.26513974708725</v>
      </c>
      <c r="Y12" s="72">
        <f>LARGE($D12:I12,1)+LARGE($D12:I12,2)+LARGE($D12:I12,3)</f>
        <v>33.26513974708725</v>
      </c>
      <c r="Z12" s="72">
        <f>LARGE($D12:J12,1)+LARGE($D12:J12,2)+LARGE($D12:J12,3)</f>
        <v>42.896357018255024</v>
      </c>
      <c r="AA12" s="72">
        <f>LARGE($D12:K12,1)+LARGE($D12:K12,2)+LARGE($D12:K12,3)</f>
        <v>42.896357018255024</v>
      </c>
      <c r="AB12" s="72">
        <f>LARGE($D12:L12,1)+LARGE($D12:L12,2)+LARGE($D12:L12,3)</f>
        <v>42.896357018255024</v>
      </c>
      <c r="AC12" s="72">
        <f>LARGE($D12:M12,1)+LARGE($D12:M12,2)+LARGE($D12:M12,3)</f>
        <v>48.91552783809507</v>
      </c>
    </row>
    <row r="13" spans="1:29" ht="12.75">
      <c r="A13" s="8" t="s">
        <v>0</v>
      </c>
      <c r="B13" s="1" t="s">
        <v>1</v>
      </c>
      <c r="C13" s="105" t="s">
        <v>16</v>
      </c>
      <c r="D13" s="110">
        <f>VLOOKUP($A13&amp;$B13,'04.02.2007 j.'!$L$7:$M$30,2,FALSE)</f>
        <v>1.5</v>
      </c>
      <c r="E13" s="81">
        <f>VLOOKUP($A13&amp;$B13,'19.02.2007 j.'!$L$9:$M$22,2,FALSE)</f>
        <v>13.023003472222221</v>
      </c>
      <c r="F13" s="67">
        <v>0</v>
      </c>
      <c r="G13" s="81">
        <f>VLOOKUP($A13&amp;$B13,'06.05.2007 j.'!$L$9:$M$30,2,FALSE)</f>
        <v>8.032448587957413</v>
      </c>
      <c r="H13" s="83">
        <f>VLOOKUP($A13&amp;$B13,'09.06.2007 j.'!$L$9:$M$30,2,FALSE)</f>
        <v>13.308653050700967</v>
      </c>
      <c r="I13" s="83">
        <f>VLOOKUP($A13&amp;$B13,'24.06.2007 j.'!$L$9:$M$30,2,FALSE)</f>
        <v>12.846280079369809</v>
      </c>
      <c r="J13" s="96">
        <f>VLOOKUP($A13&amp;$B13,'29.07.2007 j.'!$L$9:$M$30,2,FALSE)</f>
        <v>20.466336701231523</v>
      </c>
      <c r="K13" s="68">
        <v>0</v>
      </c>
      <c r="L13" s="96">
        <f>VLOOKUP($A13&amp;$B13,'18.08.2007 j.'!$L$9:$M$30,2,FALSE)</f>
        <v>10.00110062556039</v>
      </c>
      <c r="M13" s="96">
        <f>VLOOKUP($A13&amp;$B13,'19.10.2007 j.'!$L$9:$M$30,2,FALSE)</f>
        <v>6.0018697072545555</v>
      </c>
      <c r="N13" s="131">
        <f t="shared" si="0"/>
        <v>46.79799322415471</v>
      </c>
      <c r="O13" s="135">
        <v>8</v>
      </c>
      <c r="S13" s="74" t="str">
        <f t="shared" si="4"/>
        <v>РязанцевКирилл</v>
      </c>
      <c r="T13" s="61">
        <f t="shared" si="1"/>
        <v>1.5</v>
      </c>
      <c r="U13" s="72">
        <f t="shared" si="2"/>
        <v>14.523003472222221</v>
      </c>
      <c r="V13" s="72">
        <f t="shared" si="3"/>
        <v>14.523003472222221</v>
      </c>
      <c r="W13" s="72">
        <f>LARGE($D13:G13,1)+LARGE($D13:G13,2)+LARGE($D13:G13,3)</f>
        <v>22.555452060179633</v>
      </c>
      <c r="X13" s="72">
        <f>LARGE($D13:H13,1)+LARGE($D13:H13,2)+LARGE($D13:H13,3)</f>
        <v>34.3641051108806</v>
      </c>
      <c r="Y13" s="72">
        <f>LARGE($D13:I13,1)+LARGE($D13:I13,2)+LARGE($D13:I13,3)</f>
        <v>39.177936602293</v>
      </c>
      <c r="Z13" s="72">
        <f>LARGE($D13:J13,1)+LARGE($D13:J13,2)+LARGE($D13:J13,3)</f>
        <v>46.79799322415471</v>
      </c>
      <c r="AA13" s="72">
        <f>LARGE($D13:K13,1)+LARGE($D13:K13,2)+LARGE($D13:K13,3)</f>
        <v>46.79799322415471</v>
      </c>
      <c r="AB13" s="72">
        <f>LARGE($D13:L13,1)+LARGE($D13:L13,2)+LARGE($D13:L13,3)</f>
        <v>46.79799322415471</v>
      </c>
      <c r="AC13" s="72">
        <f>LARGE($D13:M13,1)+LARGE($D13:M13,2)+LARGE($D13:M13,3)</f>
        <v>46.79799322415471</v>
      </c>
    </row>
    <row r="14" spans="1:29" ht="12.75">
      <c r="A14" s="8" t="s">
        <v>75</v>
      </c>
      <c r="B14" s="1" t="s">
        <v>8</v>
      </c>
      <c r="C14" s="105" t="s">
        <v>11</v>
      </c>
      <c r="D14" s="109">
        <v>0</v>
      </c>
      <c r="E14" s="66">
        <v>0</v>
      </c>
      <c r="F14" s="82">
        <f>VLOOKUP($A14&amp;$B14,'22.04.2007 j.'!$L$9:$M$22,2,FALSE)</f>
        <v>14.986100077046915</v>
      </c>
      <c r="G14" s="66">
        <v>0</v>
      </c>
      <c r="H14" s="69">
        <v>0</v>
      </c>
      <c r="I14" s="83">
        <f>VLOOKUP($A14&amp;$B14,'24.06.2007 j.'!$L$9:$M$30,2,FALSE)</f>
        <v>21.15857895425615</v>
      </c>
      <c r="J14" s="96">
        <f>VLOOKUP($A14&amp;$B14,'29.07.2007 j.'!$L$9:$M$30,2,FALSE)</f>
        <v>4.815608635583888</v>
      </c>
      <c r="K14" s="68">
        <v>0</v>
      </c>
      <c r="L14" s="68">
        <v>0</v>
      </c>
      <c r="M14" s="96">
        <f>VLOOKUP($A14&amp;$B14,'19.10.2007 j.'!$L$9:$M$30,2,FALSE)</f>
        <v>4.001246471503037</v>
      </c>
      <c r="N14" s="131">
        <f t="shared" si="0"/>
        <v>40.96028766688695</v>
      </c>
      <c r="O14" s="135">
        <v>9</v>
      </c>
      <c r="S14" s="74" t="str">
        <f t="shared" si="4"/>
        <v>БочаровАлексей</v>
      </c>
      <c r="T14" s="61">
        <f t="shared" si="1"/>
        <v>0</v>
      </c>
      <c r="U14" s="72">
        <f t="shared" si="2"/>
        <v>0</v>
      </c>
      <c r="V14" s="72">
        <f t="shared" si="3"/>
        <v>14.986100077046915</v>
      </c>
      <c r="W14" s="72">
        <f>LARGE($D14:G14,1)+LARGE($D14:G14,2)+LARGE($D14:G14,3)</f>
        <v>14.986100077046915</v>
      </c>
      <c r="X14" s="72">
        <f>LARGE($D14:H14,1)+LARGE($D14:H14,2)+LARGE($D14:H14,3)</f>
        <v>14.986100077046915</v>
      </c>
      <c r="Y14" s="72">
        <f>LARGE($D14:I14,1)+LARGE($D14:I14,2)+LARGE($D14:I14,3)</f>
        <v>36.14467903130306</v>
      </c>
      <c r="Z14" s="72">
        <f>LARGE($D14:J14,1)+LARGE($D14:J14,2)+LARGE($D14:J14,3)</f>
        <v>40.96028766688695</v>
      </c>
      <c r="AA14" s="72">
        <f>LARGE($D14:K14,1)+LARGE($D14:K14,2)+LARGE($D14:K14,3)</f>
        <v>40.96028766688695</v>
      </c>
      <c r="AB14" s="72">
        <f>LARGE($D14:L14,1)+LARGE($D14:L14,2)+LARGE($D14:L14,3)</f>
        <v>40.96028766688695</v>
      </c>
      <c r="AC14" s="72">
        <f>LARGE($D14:M14,1)+LARGE($D14:M14,2)+LARGE($D14:M14,3)</f>
        <v>40.96028766688695</v>
      </c>
    </row>
    <row r="15" spans="1:29" ht="12.75">
      <c r="A15" s="8" t="s">
        <v>58</v>
      </c>
      <c r="B15" s="1" t="s">
        <v>59</v>
      </c>
      <c r="C15" s="105" t="s">
        <v>16</v>
      </c>
      <c r="D15" s="109">
        <v>0</v>
      </c>
      <c r="E15" s="81">
        <f>VLOOKUP($A15&amp;$B15,'19.02.2007 j.'!$L$9:$M$22,2,FALSE)</f>
        <v>25.279947916666664</v>
      </c>
      <c r="F15" s="66">
        <v>0</v>
      </c>
      <c r="G15" s="67">
        <v>0</v>
      </c>
      <c r="H15" s="69">
        <v>0</v>
      </c>
      <c r="I15" s="69">
        <v>0</v>
      </c>
      <c r="J15" s="96">
        <f>VLOOKUP($A15&amp;$B15,'29.07.2007 j.'!$L$9:$M$30,2,FALSE)</f>
        <v>9.631217271167776</v>
      </c>
      <c r="K15" s="68">
        <v>0</v>
      </c>
      <c r="L15" s="68">
        <v>0</v>
      </c>
      <c r="M15" s="68">
        <v>0</v>
      </c>
      <c r="N15" s="131">
        <f t="shared" si="0"/>
        <v>34.91116518783444</v>
      </c>
      <c r="O15" s="135">
        <v>10</v>
      </c>
      <c r="S15" s="74" t="str">
        <f t="shared" si="4"/>
        <v>МихалицинГригорий</v>
      </c>
      <c r="T15" s="61">
        <f t="shared" si="1"/>
        <v>0</v>
      </c>
      <c r="U15" s="72">
        <f t="shared" si="2"/>
        <v>25.279947916666664</v>
      </c>
      <c r="V15" s="72">
        <f t="shared" si="3"/>
        <v>25.279947916666664</v>
      </c>
      <c r="W15" s="72">
        <f>LARGE($D15:G15,1)+LARGE($D15:G15,2)+LARGE($D15:G15,3)</f>
        <v>25.279947916666664</v>
      </c>
      <c r="X15" s="72">
        <f>LARGE($D15:H15,1)+LARGE($D15:H15,2)+LARGE($D15:H15,3)</f>
        <v>25.279947916666664</v>
      </c>
      <c r="Y15" s="72">
        <f>LARGE($D15:I15,1)+LARGE($D15:I15,2)+LARGE($D15:I15,3)</f>
        <v>25.279947916666664</v>
      </c>
      <c r="Z15" s="72">
        <f>LARGE($D15:J15,1)+LARGE($D15:J15,2)+LARGE($D15:J15,3)</f>
        <v>34.91116518783444</v>
      </c>
      <c r="AA15" s="72">
        <f>LARGE($D15:K15,1)+LARGE($D15:K15,2)+LARGE($D15:K15,3)</f>
        <v>34.91116518783444</v>
      </c>
      <c r="AB15" s="72">
        <f>LARGE($D15:L15,1)+LARGE($D15:L15,2)+LARGE($D15:L15,3)</f>
        <v>34.91116518783444</v>
      </c>
      <c r="AC15" s="72">
        <f>LARGE($D15:M15,1)+LARGE($D15:M15,2)+LARGE($D15:M15,3)</f>
        <v>34.91116518783444</v>
      </c>
    </row>
    <row r="16" spans="1:29" ht="12.75">
      <c r="A16" s="8" t="s">
        <v>43</v>
      </c>
      <c r="B16" s="1" t="s">
        <v>44</v>
      </c>
      <c r="C16" s="104" t="s">
        <v>11</v>
      </c>
      <c r="D16" s="110">
        <f>VLOOKUP($A16&amp;$B16,'04.02.2007 j.'!$L$7:$M$30,2,FALSE)</f>
        <v>21</v>
      </c>
      <c r="E16" s="66">
        <v>0</v>
      </c>
      <c r="F16" s="82">
        <f>VLOOKUP($A16&amp;$B16,'22.04.2007 j.'!$L$9:$M$22,2,FALSE)</f>
        <v>6.422614318734393</v>
      </c>
      <c r="G16" s="66">
        <v>0</v>
      </c>
      <c r="H16" s="69">
        <v>0</v>
      </c>
      <c r="I16" s="83">
        <f>VLOOKUP($A16&amp;$B16,'24.06.2007 j.'!$L$9:$M$30,2,FALSE)</f>
        <v>3.526429825709359</v>
      </c>
      <c r="J16" s="68">
        <v>0</v>
      </c>
      <c r="K16" s="68">
        <v>0</v>
      </c>
      <c r="L16" s="68">
        <v>0</v>
      </c>
      <c r="M16" s="96">
        <f>VLOOKUP($A16&amp;$B16,'19.10.2007 j.'!$L$9:$M$30,2,FALSE)</f>
        <v>4.001246471503037</v>
      </c>
      <c r="N16" s="131">
        <f t="shared" si="0"/>
        <v>31.42386079023743</v>
      </c>
      <c r="O16" s="135">
        <v>11</v>
      </c>
      <c r="S16" s="74" t="str">
        <f t="shared" si="4"/>
        <v>ГалишниковАнтон</v>
      </c>
      <c r="T16" s="61">
        <f t="shared" si="1"/>
        <v>21</v>
      </c>
      <c r="U16" s="72">
        <f t="shared" si="2"/>
        <v>21</v>
      </c>
      <c r="V16" s="72">
        <f t="shared" si="3"/>
        <v>27.422614318734393</v>
      </c>
      <c r="W16" s="72">
        <f>LARGE($D16:G16,1)+LARGE($D16:G16,2)+LARGE($D16:G16,3)</f>
        <v>27.422614318734393</v>
      </c>
      <c r="X16" s="72">
        <f>LARGE($D16:H16,1)+LARGE($D16:H16,2)+LARGE($D16:H16,3)</f>
        <v>27.422614318734393</v>
      </c>
      <c r="Y16" s="72">
        <f>LARGE($D16:I16,1)+LARGE($D16:I16,2)+LARGE($D16:I16,3)</f>
        <v>30.949044144443754</v>
      </c>
      <c r="Z16" s="72">
        <f>LARGE($D16:J16,1)+LARGE($D16:J16,2)+LARGE($D16:J16,3)</f>
        <v>30.949044144443754</v>
      </c>
      <c r="AA16" s="72">
        <f>LARGE($D16:K16,1)+LARGE($D16:K16,2)+LARGE($D16:K16,3)</f>
        <v>30.949044144443754</v>
      </c>
      <c r="AB16" s="72">
        <f>LARGE($D16:L16,1)+LARGE($D16:L16,2)+LARGE($D16:L16,3)</f>
        <v>30.949044144443754</v>
      </c>
      <c r="AC16" s="72">
        <f>LARGE($D16:M16,1)+LARGE($D16:M16,2)+LARGE($D16:M16,3)</f>
        <v>31.42386079023743</v>
      </c>
    </row>
    <row r="17" spans="1:29" ht="12.75">
      <c r="A17" s="50" t="s">
        <v>60</v>
      </c>
      <c r="B17" s="2" t="s">
        <v>61</v>
      </c>
      <c r="C17" s="104" t="s">
        <v>16</v>
      </c>
      <c r="D17" s="109">
        <v>0</v>
      </c>
      <c r="E17" s="81">
        <f>VLOOKUP($A17&amp;$B17,'19.02.2007 j.'!$L$9:$M$22,2,FALSE)</f>
        <v>6.89453125</v>
      </c>
      <c r="F17" s="66">
        <v>0</v>
      </c>
      <c r="G17" s="82">
        <f>VLOOKUP($A17&amp;$B17,'06.05.2007 j.'!$L$9:$M$30,2,FALSE)</f>
        <v>1.6064897175914825</v>
      </c>
      <c r="H17" s="83">
        <f>VLOOKUP($A17&amp;$B17,'09.06.2007 j.'!$L$9:$M$30,2,FALSE)</f>
        <v>7.985191830420582</v>
      </c>
      <c r="I17" s="69">
        <v>0</v>
      </c>
      <c r="J17" s="96">
        <f>VLOOKUP($A17&amp;$B17,'29.07.2007 j.'!$L$9:$M$30,2,FALSE)</f>
        <v>4.815608635583888</v>
      </c>
      <c r="K17" s="96">
        <f>VLOOKUP($A17&amp;$B17,'11.08.2007 j.'!$L$9:$M$30,2,FALSE)</f>
        <v>6.576688535158954</v>
      </c>
      <c r="L17" s="68">
        <v>0</v>
      </c>
      <c r="M17" s="96">
        <f>VLOOKUP($A17&amp;$B17,'19.10.2007 j.'!$L$9:$M$30,2,FALSE)</f>
        <v>9.002804560881835</v>
      </c>
      <c r="N17" s="131">
        <f t="shared" si="0"/>
        <v>23.882527641302417</v>
      </c>
      <c r="O17" s="135">
        <v>12</v>
      </c>
      <c r="S17" s="74" t="str">
        <f t="shared" si="4"/>
        <v>ФоминовМаксим</v>
      </c>
      <c r="T17" s="61">
        <f t="shared" si="1"/>
        <v>0</v>
      </c>
      <c r="U17" s="72">
        <f t="shared" si="2"/>
        <v>6.89453125</v>
      </c>
      <c r="V17" s="72">
        <f t="shared" si="3"/>
        <v>6.89453125</v>
      </c>
      <c r="W17" s="72">
        <f>LARGE($D17:G17,1)+LARGE($D17:G17,2)+LARGE($D17:G17,3)</f>
        <v>8.501020967591483</v>
      </c>
      <c r="X17" s="72">
        <f>LARGE($D17:H17,1)+LARGE($D17:H17,2)+LARGE($D17:H17,3)</f>
        <v>16.486212798012065</v>
      </c>
      <c r="Y17" s="72">
        <f>LARGE($D17:I17,1)+LARGE($D17:I17,2)+LARGE($D17:I17,3)</f>
        <v>16.486212798012065</v>
      </c>
      <c r="Z17" s="72">
        <f>LARGE($D17:J17,1)+LARGE($D17:J17,2)+LARGE($D17:J17,3)</f>
        <v>19.69533171600447</v>
      </c>
      <c r="AA17" s="72">
        <f>LARGE($D17:K17,1)+LARGE($D17:K17,2)+LARGE($D17:K17,3)</f>
        <v>21.456411615579537</v>
      </c>
      <c r="AB17" s="72">
        <f>LARGE($D17:L17,1)+LARGE($D17:L17,2)+LARGE($D17:L17,3)</f>
        <v>21.456411615579537</v>
      </c>
      <c r="AC17" s="72">
        <f>LARGE($D17:M17,1)+LARGE($D17:M17,2)+LARGE($D17:M17,3)</f>
        <v>23.882527641302417</v>
      </c>
    </row>
    <row r="18" spans="1:29" ht="12.75">
      <c r="A18" s="8" t="s">
        <v>85</v>
      </c>
      <c r="B18" s="1" t="s">
        <v>39</v>
      </c>
      <c r="C18" s="105" t="s">
        <v>86</v>
      </c>
      <c r="D18" s="109">
        <v>0</v>
      </c>
      <c r="E18" s="66">
        <v>0</v>
      </c>
      <c r="F18" s="66">
        <v>0</v>
      </c>
      <c r="G18" s="82">
        <f>VLOOKUP($A18&amp;$B18,'06.05.2007 j.'!$L$9:$M$30,2,FALSE)</f>
        <v>23.02635261881125</v>
      </c>
      <c r="H18" s="69">
        <v>0</v>
      </c>
      <c r="I18" s="69">
        <v>0</v>
      </c>
      <c r="J18" s="68">
        <v>0</v>
      </c>
      <c r="K18" s="68">
        <v>0</v>
      </c>
      <c r="L18" s="68">
        <v>0</v>
      </c>
      <c r="M18" s="68">
        <v>0</v>
      </c>
      <c r="N18" s="131">
        <f t="shared" si="0"/>
        <v>23.02635261881125</v>
      </c>
      <c r="O18" s="135">
        <v>13</v>
      </c>
      <c r="S18" s="74" t="str">
        <f t="shared" si="4"/>
        <v>КарьковОлег</v>
      </c>
      <c r="T18" s="61">
        <f t="shared" si="1"/>
        <v>0</v>
      </c>
      <c r="U18" s="72">
        <f t="shared" si="2"/>
        <v>0</v>
      </c>
      <c r="V18" s="72">
        <f t="shared" si="3"/>
        <v>0</v>
      </c>
      <c r="W18" s="72">
        <f>LARGE($D18:G18,1)+LARGE($D18:G18,2)+LARGE($D18:G18,3)</f>
        <v>23.02635261881125</v>
      </c>
      <c r="X18" s="72">
        <f>LARGE($D18:H18,1)+LARGE($D18:H18,2)+LARGE($D18:H18,3)</f>
        <v>23.02635261881125</v>
      </c>
      <c r="Y18" s="72">
        <f>LARGE($D18:I18,1)+LARGE($D18:I18,2)+LARGE($D18:I18,3)</f>
        <v>23.02635261881125</v>
      </c>
      <c r="Z18" s="72">
        <f>LARGE($D18:J18,1)+LARGE($D18:J18,2)+LARGE($D18:J18,3)</f>
        <v>23.02635261881125</v>
      </c>
      <c r="AA18" s="72">
        <f>LARGE($D18:K18,1)+LARGE($D18:K18,2)+LARGE($D18:K18,3)</f>
        <v>23.02635261881125</v>
      </c>
      <c r="AB18" s="72">
        <f>LARGE($D18:L18,1)+LARGE($D18:L18,2)+LARGE($D18:L18,3)</f>
        <v>23.02635261881125</v>
      </c>
      <c r="AC18" s="72">
        <f>LARGE($D18:M18,1)+LARGE($D18:M18,2)+LARGE($D18:M18,3)</f>
        <v>23.02635261881125</v>
      </c>
    </row>
    <row r="19" spans="1:29" ht="12.75">
      <c r="A19" s="8" t="s">
        <v>46</v>
      </c>
      <c r="B19" s="1" t="s">
        <v>44</v>
      </c>
      <c r="C19" s="104" t="s">
        <v>11</v>
      </c>
      <c r="D19" s="110">
        <f>VLOOKUP($A19&amp;$B19,'04.02.2007 j.'!$L$7:$M$30,2,FALSE)</f>
        <v>7.125</v>
      </c>
      <c r="E19" s="66">
        <v>0</v>
      </c>
      <c r="F19" s="81">
        <f>VLOOKUP($A19&amp;$B19,'22.04.2007 j.'!$L$9:$M$22,2,FALSE)</f>
        <v>10.704357197890653</v>
      </c>
      <c r="G19" s="66">
        <v>0</v>
      </c>
      <c r="H19" s="69">
        <v>0</v>
      </c>
      <c r="I19" s="83">
        <f>VLOOKUP($A19&amp;$B19,'24.06.2007 j.'!$L$9:$M$30,2,FALSE)</f>
        <v>3.526429825709359</v>
      </c>
      <c r="J19" s="68">
        <v>0</v>
      </c>
      <c r="K19" s="68">
        <v>0</v>
      </c>
      <c r="L19" s="68">
        <v>0</v>
      </c>
      <c r="M19" s="68">
        <v>0</v>
      </c>
      <c r="N19" s="131">
        <f t="shared" si="0"/>
        <v>21.35578702360001</v>
      </c>
      <c r="O19" s="135">
        <v>14</v>
      </c>
      <c r="S19" s="74" t="str">
        <f t="shared" si="4"/>
        <v>КолдаевАнтон</v>
      </c>
      <c r="T19" s="61">
        <f t="shared" si="1"/>
        <v>7.125</v>
      </c>
      <c r="U19" s="72">
        <f t="shared" si="2"/>
        <v>7.125</v>
      </c>
      <c r="V19" s="72">
        <f t="shared" si="3"/>
        <v>17.82935719789065</v>
      </c>
      <c r="W19" s="72">
        <f>LARGE($D19:G19,1)+LARGE($D19:G19,2)+LARGE($D19:G19,3)</f>
        <v>17.82935719789065</v>
      </c>
      <c r="X19" s="72">
        <f>LARGE($D19:H19,1)+LARGE($D19:H19,2)+LARGE($D19:H19,3)</f>
        <v>17.82935719789065</v>
      </c>
      <c r="Y19" s="72">
        <f>LARGE($D19:I19,1)+LARGE($D19:I19,2)+LARGE($D19:I19,3)</f>
        <v>21.35578702360001</v>
      </c>
      <c r="Z19" s="72">
        <f>LARGE($D19:J19,1)+LARGE($D19:J19,2)+LARGE($D19:J19,3)</f>
        <v>21.35578702360001</v>
      </c>
      <c r="AA19" s="72">
        <f>LARGE($D19:K19,1)+LARGE($D19:K19,2)+LARGE($D19:K19,3)</f>
        <v>21.35578702360001</v>
      </c>
      <c r="AB19" s="72">
        <f>LARGE($D19:L19,1)+LARGE($D19:L19,2)+LARGE($D19:L19,3)</f>
        <v>21.35578702360001</v>
      </c>
      <c r="AC19" s="72">
        <f>LARGE($D19:M19,1)+LARGE($D19:M19,2)+LARGE($D19:M19,3)</f>
        <v>21.35578702360001</v>
      </c>
    </row>
    <row r="20" spans="1:29" ht="12.75">
      <c r="A20" s="8" t="s">
        <v>6</v>
      </c>
      <c r="B20" s="1" t="s">
        <v>7</v>
      </c>
      <c r="C20" s="105" t="s">
        <v>16</v>
      </c>
      <c r="D20" s="110">
        <f>VLOOKUP($A20&amp;$B20,'04.02.2007 j.'!$L$7:$M$30,2,FALSE)</f>
        <v>2.5</v>
      </c>
      <c r="E20" s="81">
        <f>VLOOKUP($A20&amp;$B20,'19.02.2007 j.'!$L$9:$M$22,2,FALSE)</f>
        <v>1.5321180555555554</v>
      </c>
      <c r="F20" s="81">
        <f>VLOOKUP($A20&amp;$B20,'22.04.2007 j.'!$L$9:$M$22,2,FALSE)</f>
        <v>6.422614318734393</v>
      </c>
      <c r="G20" s="81">
        <f>VLOOKUP($A20&amp;$B20,'06.05.2007 j.'!$L$9:$M$30,2,FALSE)</f>
        <v>1.6064897175914825</v>
      </c>
      <c r="H20" s="83">
        <f>VLOOKUP($A20&amp;$B20,'09.06.2007 j.'!$L$9:$M$30,2,FALSE)</f>
        <v>5.323461220280387</v>
      </c>
      <c r="I20" s="69">
        <v>0</v>
      </c>
      <c r="J20" s="96">
        <f>VLOOKUP($A20&amp;$B20,'29.07.2007 j.'!$L$9:$M$30,2,FALSE)</f>
        <v>2.407804317791944</v>
      </c>
      <c r="K20" s="96">
        <f>VLOOKUP($A20&amp;$B20,'11.08.2007 j.'!$L$9:$M$30,2,FALSE)</f>
        <v>1.461486341146434</v>
      </c>
      <c r="L20" s="96">
        <f>VLOOKUP($A20&amp;$B20,'18.08.2007 j.'!$L$9:$M$30,2,FALSE)</f>
        <v>6.429278973574537</v>
      </c>
      <c r="M20" s="68">
        <v>0</v>
      </c>
      <c r="N20" s="131">
        <f t="shared" si="0"/>
        <v>18.175354512589315</v>
      </c>
      <c r="O20" s="135">
        <v>15</v>
      </c>
      <c r="S20" s="74" t="str">
        <f t="shared" si="4"/>
        <v>СерегинТимур</v>
      </c>
      <c r="T20" s="61">
        <f t="shared" si="1"/>
        <v>2.5</v>
      </c>
      <c r="U20" s="72">
        <f t="shared" si="2"/>
        <v>4.032118055555555</v>
      </c>
      <c r="V20" s="72">
        <f t="shared" si="3"/>
        <v>10.454732374289948</v>
      </c>
      <c r="W20" s="72">
        <f>LARGE($D20:G20,1)+LARGE($D20:G20,2)+LARGE($D20:G20,3)</f>
        <v>10.529104036325876</v>
      </c>
      <c r="X20" s="72">
        <f>LARGE($D20:H20,1)+LARGE($D20:H20,2)+LARGE($D20:H20,3)</f>
        <v>14.246075539014779</v>
      </c>
      <c r="Y20" s="72">
        <f>LARGE($D20:I20,1)+LARGE($D20:I20,2)+LARGE($D20:I20,3)</f>
        <v>14.246075539014779</v>
      </c>
      <c r="Z20" s="72">
        <f>LARGE($D20:J20,1)+LARGE($D20:J20,2)+LARGE($D20:J20,3)</f>
        <v>14.246075539014779</v>
      </c>
      <c r="AA20" s="72">
        <f>LARGE($D20:K20,1)+LARGE($D20:K20,2)+LARGE($D20:K20,3)</f>
        <v>14.246075539014779</v>
      </c>
      <c r="AB20" s="72">
        <f>LARGE($D20:L20,1)+LARGE($D20:L20,2)+LARGE($D20:L20,3)</f>
        <v>18.175354512589315</v>
      </c>
      <c r="AC20" s="72">
        <f>LARGE($D20:M20,1)+LARGE($D20:M20,2)+LARGE($D20:M20,3)</f>
        <v>18.175354512589315</v>
      </c>
    </row>
    <row r="21" spans="1:29" ht="12.75">
      <c r="A21" s="8" t="s">
        <v>92</v>
      </c>
      <c r="B21" s="1" t="s">
        <v>34</v>
      </c>
      <c r="C21" s="105" t="s">
        <v>16</v>
      </c>
      <c r="D21" s="110">
        <f>VLOOKUP($A21&amp;$B21,'04.02.2007 j.'!$L$7:$M$30,2,FALSE)</f>
        <v>15</v>
      </c>
      <c r="E21" s="66">
        <v>0</v>
      </c>
      <c r="F21" s="67">
        <v>0</v>
      </c>
      <c r="G21" s="81">
        <f>VLOOKUP($A21&amp;$B21,'06.05.2007 j.'!$L$9:$M$30,2,FALSE)</f>
        <v>1.9277876611097786</v>
      </c>
      <c r="H21" s="69">
        <v>0</v>
      </c>
      <c r="I21" s="69">
        <v>0</v>
      </c>
      <c r="J21" s="68">
        <v>0</v>
      </c>
      <c r="K21" s="68">
        <v>0</v>
      </c>
      <c r="L21" s="68">
        <v>0</v>
      </c>
      <c r="M21" s="68">
        <v>0</v>
      </c>
      <c r="N21" s="131">
        <f t="shared" si="0"/>
        <v>16.92778766110978</v>
      </c>
      <c r="O21" s="135">
        <v>16</v>
      </c>
      <c r="S21" s="74" t="str">
        <f t="shared" si="4"/>
        <v>КалачкинВладимир</v>
      </c>
      <c r="T21" s="61">
        <f t="shared" si="1"/>
        <v>15</v>
      </c>
      <c r="U21" s="72">
        <f t="shared" si="2"/>
        <v>15</v>
      </c>
      <c r="V21" s="72">
        <f t="shared" si="3"/>
        <v>15</v>
      </c>
      <c r="W21" s="72">
        <f>LARGE($D21:G21,1)+LARGE($D21:G21,2)+LARGE($D21:G21,3)</f>
        <v>16.92778766110978</v>
      </c>
      <c r="X21" s="72">
        <f>LARGE($D21:H21,1)+LARGE($D21:H21,2)+LARGE($D21:H21,3)</f>
        <v>16.92778766110978</v>
      </c>
      <c r="Y21" s="72">
        <f>LARGE($D21:I21,1)+LARGE($D21:I21,2)+LARGE($D21:I21,3)</f>
        <v>16.92778766110978</v>
      </c>
      <c r="Z21" s="72">
        <f>LARGE($D21:J21,1)+LARGE($D21:J21,2)+LARGE($D21:J21,3)</f>
        <v>16.92778766110978</v>
      </c>
      <c r="AA21" s="72">
        <f>LARGE($D21:K21,1)+LARGE($D21:K21,2)+LARGE($D21:K21,3)</f>
        <v>16.92778766110978</v>
      </c>
      <c r="AB21" s="72">
        <f>LARGE($D21:L21,1)+LARGE($D21:L21,2)+LARGE($D21:L21,3)</f>
        <v>16.92778766110978</v>
      </c>
      <c r="AC21" s="72">
        <f>LARGE($D21:M21,1)+LARGE($D21:M21,2)+LARGE($D21:M21,3)</f>
        <v>16.92778766110978</v>
      </c>
    </row>
    <row r="22" spans="1:29" ht="12.75">
      <c r="A22" s="8" t="s">
        <v>65</v>
      </c>
      <c r="B22" s="1" t="s">
        <v>34</v>
      </c>
      <c r="C22" s="105" t="s">
        <v>73</v>
      </c>
      <c r="D22" s="109">
        <v>0</v>
      </c>
      <c r="E22" s="81">
        <f>VLOOKUP($A22&amp;$B22,'19.02.2007 j.'!$L$9:$M$22,2,FALSE)</f>
        <v>3.0642361111111107</v>
      </c>
      <c r="F22" s="67">
        <v>0</v>
      </c>
      <c r="G22" s="66">
        <v>0</v>
      </c>
      <c r="H22" s="69">
        <v>0</v>
      </c>
      <c r="I22" s="83">
        <f>VLOOKUP($A22&amp;$B22,'24.06.2007 j.'!$L$9:$M$30,2,FALSE)</f>
        <v>6.800971806725192</v>
      </c>
      <c r="J22" s="68">
        <v>0</v>
      </c>
      <c r="K22" s="68">
        <v>0</v>
      </c>
      <c r="L22" s="96">
        <f>VLOOKUP($A22&amp;$B22,'18.08.2007 j.'!$L$9:$M$30,2,FALSE)</f>
        <v>2.857457321588683</v>
      </c>
      <c r="M22" s="68">
        <v>0</v>
      </c>
      <c r="N22" s="131">
        <f t="shared" si="0"/>
        <v>12.722665239424986</v>
      </c>
      <c r="O22" s="135">
        <v>17</v>
      </c>
      <c r="S22" s="74" t="str">
        <f t="shared" si="4"/>
        <v>ТкачевВладимир</v>
      </c>
      <c r="T22" s="61">
        <f t="shared" si="1"/>
        <v>0</v>
      </c>
      <c r="U22" s="72">
        <f t="shared" si="2"/>
        <v>3.0642361111111107</v>
      </c>
      <c r="V22" s="72">
        <f t="shared" si="3"/>
        <v>3.0642361111111107</v>
      </c>
      <c r="W22" s="72">
        <f>LARGE($D22:G22,1)+LARGE($D22:G22,2)+LARGE($D22:G22,3)</f>
        <v>3.0642361111111107</v>
      </c>
      <c r="X22" s="72">
        <f>LARGE($D22:H22,1)+LARGE($D22:H22,2)+LARGE($D22:H22,3)</f>
        <v>3.0642361111111107</v>
      </c>
      <c r="Y22" s="72">
        <f>LARGE($D22:I22,1)+LARGE($D22:I22,2)+LARGE($D22:I22,3)</f>
        <v>9.865207917836303</v>
      </c>
      <c r="Z22" s="72">
        <f>LARGE($D22:J22,1)+LARGE($D22:J22,2)+LARGE($D22:J22,3)</f>
        <v>9.865207917836303</v>
      </c>
      <c r="AA22" s="72">
        <f>LARGE($D22:K22,1)+LARGE($D22:K22,2)+LARGE($D22:K22,3)</f>
        <v>9.865207917836303</v>
      </c>
      <c r="AB22" s="72">
        <f>LARGE($D22:L22,1)+LARGE($D22:L22,2)+LARGE($D22:L22,3)</f>
        <v>12.722665239424986</v>
      </c>
      <c r="AC22" s="72">
        <f>LARGE($D22:M22,1)+LARGE($D22:M22,2)+LARGE($D22:M22,3)</f>
        <v>12.722665239424986</v>
      </c>
    </row>
    <row r="23" spans="1:29" ht="12.75">
      <c r="A23" s="8" t="s">
        <v>47</v>
      </c>
      <c r="B23" s="1" t="s">
        <v>8</v>
      </c>
      <c r="C23" s="105" t="s">
        <v>11</v>
      </c>
      <c r="D23" s="110">
        <f>VLOOKUP($A23&amp;$B23,'04.02.2007 j.'!$L$7:$M$30,2,FALSE)</f>
        <v>7.125</v>
      </c>
      <c r="E23" s="66">
        <v>0</v>
      </c>
      <c r="F23" s="82">
        <f>VLOOKUP($A23&amp;$B23,'22.04.2007 j.'!$L$9:$M$22,2,FALSE)</f>
        <v>1.0704357197890655</v>
      </c>
      <c r="G23" s="81">
        <f>VLOOKUP($A23&amp;$B23,'06.05.2007 j.'!$L$9:$M$30,2,FALSE)</f>
        <v>1.6064897175914825</v>
      </c>
      <c r="H23" s="69">
        <v>0</v>
      </c>
      <c r="I23" s="83">
        <f>VLOOKUP($A23&amp;$B23,'24.06.2007 j.'!$L$9:$M$30,2,FALSE)</f>
        <v>3.526429825709359</v>
      </c>
      <c r="J23" s="68">
        <v>0</v>
      </c>
      <c r="K23" s="68">
        <v>0</v>
      </c>
      <c r="L23" s="68">
        <v>0</v>
      </c>
      <c r="M23" s="96">
        <f>VLOOKUP($A23&amp;$B23,'19.10.2007 j.'!$L$9:$M$30,2,FALSE)</f>
        <v>2.0006232357515183</v>
      </c>
      <c r="N23" s="131">
        <f t="shared" si="0"/>
        <v>12.652053061460878</v>
      </c>
      <c r="O23" s="135">
        <v>18</v>
      </c>
      <c r="S23" s="74" t="str">
        <f t="shared" si="4"/>
        <v>ПотаповАлексей</v>
      </c>
      <c r="T23" s="61">
        <f t="shared" si="1"/>
        <v>7.125</v>
      </c>
      <c r="U23" s="72">
        <f t="shared" si="2"/>
        <v>7.125</v>
      </c>
      <c r="V23" s="72">
        <f t="shared" si="3"/>
        <v>8.195435719789065</v>
      </c>
      <c r="W23" s="72">
        <f>LARGE($D23:G23,1)+LARGE($D23:G23,2)+LARGE($D23:G23,3)</f>
        <v>9.801925437380548</v>
      </c>
      <c r="X23" s="72">
        <f>LARGE($D23:H23,1)+LARGE($D23:H23,2)+LARGE($D23:H23,3)</f>
        <v>9.801925437380548</v>
      </c>
      <c r="Y23" s="72">
        <f>LARGE($D23:I23,1)+LARGE($D23:I23,2)+LARGE($D23:I23,3)</f>
        <v>12.257919543300842</v>
      </c>
      <c r="Z23" s="72">
        <f>LARGE($D23:J23,1)+LARGE($D23:J23,2)+LARGE($D23:J23,3)</f>
        <v>12.257919543300842</v>
      </c>
      <c r="AA23" s="72">
        <f>LARGE($D23:K23,1)+LARGE($D23:K23,2)+LARGE($D23:K23,3)</f>
        <v>12.257919543300842</v>
      </c>
      <c r="AB23" s="72">
        <f>LARGE($D23:L23,1)+LARGE($D23:L23,2)+LARGE($D23:L23,3)</f>
        <v>12.257919543300842</v>
      </c>
      <c r="AC23" s="72">
        <f>LARGE($D23:M23,1)+LARGE($D23:M23,2)+LARGE($D23:M23,3)</f>
        <v>12.652053061460878</v>
      </c>
    </row>
    <row r="24" spans="1:29" ht="12.75">
      <c r="A24" s="8" t="s">
        <v>48</v>
      </c>
      <c r="B24" s="1" t="s">
        <v>9</v>
      </c>
      <c r="C24" s="105" t="s">
        <v>11</v>
      </c>
      <c r="D24" s="110">
        <f>VLOOKUP($A24&amp;$B24,'04.02.2007 j.'!$L$7:$M$30,2,FALSE)</f>
        <v>7.125</v>
      </c>
      <c r="E24" s="66">
        <v>0</v>
      </c>
      <c r="F24" s="82">
        <f>VLOOKUP($A24&amp;$B24,'22.04.2007 j.'!$L$9:$M$22,2,FALSE)</f>
        <v>4.281742879156262</v>
      </c>
      <c r="G24" s="66">
        <v>0</v>
      </c>
      <c r="H24" s="69">
        <v>0</v>
      </c>
      <c r="I24" s="69">
        <v>0</v>
      </c>
      <c r="J24" s="68">
        <v>0</v>
      </c>
      <c r="K24" s="68">
        <v>0</v>
      </c>
      <c r="L24" s="68">
        <v>0</v>
      </c>
      <c r="M24" s="68">
        <v>0</v>
      </c>
      <c r="N24" s="131">
        <f t="shared" si="0"/>
        <v>11.406742879156262</v>
      </c>
      <c r="O24" s="135">
        <v>19</v>
      </c>
      <c r="S24" s="74" t="str">
        <f t="shared" si="4"/>
        <v>РыловПавел</v>
      </c>
      <c r="T24" s="61">
        <f t="shared" si="1"/>
        <v>7.125</v>
      </c>
      <c r="U24" s="72">
        <f t="shared" si="2"/>
        <v>7.125</v>
      </c>
      <c r="V24" s="72">
        <f t="shared" si="3"/>
        <v>11.406742879156262</v>
      </c>
      <c r="W24" s="72">
        <f>LARGE($D24:G24,1)+LARGE($D24:G24,2)+LARGE($D24:G24,3)</f>
        <v>11.406742879156262</v>
      </c>
      <c r="X24" s="72">
        <f>LARGE($D24:H24,1)+LARGE($D24:H24,2)+LARGE($D24:H24,3)</f>
        <v>11.406742879156262</v>
      </c>
      <c r="Y24" s="72">
        <f>LARGE($D24:I24,1)+LARGE($D24:I24,2)+LARGE($D24:I24,3)</f>
        <v>11.406742879156262</v>
      </c>
      <c r="Z24" s="72">
        <f>LARGE($D24:J24,1)+LARGE($D24:J24,2)+LARGE($D24:J24,3)</f>
        <v>11.406742879156262</v>
      </c>
      <c r="AA24" s="72">
        <f>LARGE($D24:K24,1)+LARGE($D24:K24,2)+LARGE($D24:K24,3)</f>
        <v>11.406742879156262</v>
      </c>
      <c r="AB24" s="72">
        <f>LARGE($D24:L24,1)+LARGE($D24:L24,2)+LARGE($D24:L24,3)</f>
        <v>11.406742879156262</v>
      </c>
      <c r="AC24" s="72">
        <f>LARGE($D24:M24,1)+LARGE($D24:M24,2)+LARGE($D24:M24,3)</f>
        <v>11.406742879156262</v>
      </c>
    </row>
    <row r="25" spans="1:29" ht="12.75">
      <c r="A25" s="8" t="s">
        <v>45</v>
      </c>
      <c r="B25" s="1" t="s">
        <v>8</v>
      </c>
      <c r="C25" s="104" t="s">
        <v>19</v>
      </c>
      <c r="D25" s="110">
        <f>VLOOKUP($A25&amp;$B25,'04.02.2007 j.'!$L$7:$M$30,2,FALSE)</f>
        <v>7.125</v>
      </c>
      <c r="E25" s="66">
        <v>0</v>
      </c>
      <c r="F25" s="67">
        <v>0</v>
      </c>
      <c r="G25" s="81">
        <f>VLOOKUP($A25&amp;$B25,'06.05.2007 j.'!$L$9:$M$30,2,FALSE)</f>
        <v>1.6064897175914825</v>
      </c>
      <c r="H25" s="69">
        <v>0</v>
      </c>
      <c r="I25" s="69">
        <v>0</v>
      </c>
      <c r="J25" s="68">
        <v>0</v>
      </c>
      <c r="K25" s="96">
        <f>VLOOKUP($A25&amp;$B25,'11.08.2007 j.'!$L$9:$M$30,2,FALSE)</f>
        <v>1.9486484548619123</v>
      </c>
      <c r="L25" s="68">
        <v>0</v>
      </c>
      <c r="M25" s="68">
        <v>0</v>
      </c>
      <c r="N25" s="131">
        <f t="shared" si="0"/>
        <v>10.680138172453395</v>
      </c>
      <c r="O25" s="135">
        <v>20</v>
      </c>
      <c r="S25" s="74" t="str">
        <f t="shared" si="4"/>
        <v>ЖигаловАлексей</v>
      </c>
      <c r="T25" s="61">
        <f t="shared" si="1"/>
        <v>7.125</v>
      </c>
      <c r="U25" s="72">
        <f t="shared" si="2"/>
        <v>7.125</v>
      </c>
      <c r="V25" s="72">
        <f t="shared" si="3"/>
        <v>7.125</v>
      </c>
      <c r="W25" s="72">
        <f>LARGE($D25:G25,1)+LARGE($D25:G25,2)+LARGE($D25:G25,3)</f>
        <v>8.731489717591483</v>
      </c>
      <c r="X25" s="72">
        <f>LARGE($D25:H25,1)+LARGE($D25:H25,2)+LARGE($D25:H25,3)</f>
        <v>8.731489717591483</v>
      </c>
      <c r="Y25" s="72">
        <f>LARGE($D25:I25,1)+LARGE($D25:I25,2)+LARGE($D25:I25,3)</f>
        <v>8.731489717591483</v>
      </c>
      <c r="Z25" s="72">
        <f>LARGE($D25:J25,1)+LARGE($D25:J25,2)+LARGE($D25:J25,3)</f>
        <v>8.731489717591483</v>
      </c>
      <c r="AA25" s="72">
        <f>LARGE($D25:K25,1)+LARGE($D25:K25,2)+LARGE($D25:K25,3)</f>
        <v>10.680138172453395</v>
      </c>
      <c r="AB25" s="72">
        <f>LARGE($D25:L25,1)+LARGE($D25:L25,2)+LARGE($D25:L25,3)</f>
        <v>10.680138172453395</v>
      </c>
      <c r="AC25" s="72">
        <f>LARGE($D25:M25,1)+LARGE($D25:M25,2)+LARGE($D25:M25,3)</f>
        <v>10.680138172453395</v>
      </c>
    </row>
    <row r="26" spans="1:29" ht="12.75">
      <c r="A26" s="8" t="s">
        <v>131</v>
      </c>
      <c r="B26" s="1" t="s">
        <v>94</v>
      </c>
      <c r="C26" s="105" t="s">
        <v>16</v>
      </c>
      <c r="D26" s="109">
        <v>0</v>
      </c>
      <c r="E26" s="66">
        <v>0</v>
      </c>
      <c r="F26" s="67">
        <v>0</v>
      </c>
      <c r="G26" s="66">
        <v>0</v>
      </c>
      <c r="H26" s="69">
        <v>0</v>
      </c>
      <c r="I26" s="69">
        <v>0</v>
      </c>
      <c r="J26" s="68">
        <v>0</v>
      </c>
      <c r="K26" s="96">
        <f>VLOOKUP($A26&amp;$B26,'11.08.2007 j.'!$L$9:$M$30,2,FALSE)</f>
        <v>1.461486341146434</v>
      </c>
      <c r="L26" s="96">
        <f>VLOOKUP($A26&amp;$B26,'18.08.2007 j.'!$L$9:$M$30,2,FALSE)</f>
        <v>6.429278973574537</v>
      </c>
      <c r="M26" s="96">
        <f>VLOOKUP($A26&amp;$B26,'19.10.2007 j.'!$L$9:$M$30,2,FALSE)</f>
        <v>2.0006232357515183</v>
      </c>
      <c r="N26" s="131">
        <f t="shared" si="0"/>
        <v>9.89138855047249</v>
      </c>
      <c r="O26" s="135">
        <v>21</v>
      </c>
      <c r="S26" s="74" t="str">
        <f t="shared" si="4"/>
        <v>КотиковАртем</v>
      </c>
      <c r="T26" s="61">
        <f t="shared" si="1"/>
        <v>0</v>
      </c>
      <c r="U26" s="72">
        <f t="shared" si="2"/>
        <v>0</v>
      </c>
      <c r="V26" s="72">
        <f t="shared" si="3"/>
        <v>0</v>
      </c>
      <c r="W26" s="72">
        <f>LARGE($D26:G26,1)+LARGE($D26:G26,2)+LARGE($D26:G26,3)</f>
        <v>0</v>
      </c>
      <c r="X26" s="72">
        <f>LARGE($D26:H26,1)+LARGE($D26:H26,2)+LARGE($D26:H26,3)</f>
        <v>0</v>
      </c>
      <c r="Y26" s="72">
        <f>LARGE($D26:I26,1)+LARGE($D26:I26,2)+LARGE($D26:I26,3)</f>
        <v>0</v>
      </c>
      <c r="Z26" s="72">
        <f>LARGE($D26:J26,1)+LARGE($D26:J26,2)+LARGE($D26:J26,3)</f>
        <v>0</v>
      </c>
      <c r="AA26" s="72">
        <f>LARGE($D26:K26,1)+LARGE($D26:K26,2)+LARGE($D26:K26,3)</f>
        <v>1.461486341146434</v>
      </c>
      <c r="AB26" s="72">
        <f>LARGE($D26:L26,1)+LARGE($D26:L26,2)+LARGE($D26:L26,3)</f>
        <v>7.890765314720971</v>
      </c>
      <c r="AC26" s="72">
        <f>LARGE($D26:M26,1)+LARGE($D26:M26,2)+LARGE($D26:M26,3)</f>
        <v>9.89138855047249</v>
      </c>
    </row>
    <row r="27" spans="1:29" ht="12.75">
      <c r="A27" s="8" t="s">
        <v>115</v>
      </c>
      <c r="B27" s="1" t="s">
        <v>61</v>
      </c>
      <c r="C27" s="105"/>
      <c r="D27" s="109">
        <v>0</v>
      </c>
      <c r="E27" s="66">
        <v>0</v>
      </c>
      <c r="F27" s="67">
        <v>0</v>
      </c>
      <c r="G27" s="66">
        <v>0</v>
      </c>
      <c r="H27" s="69">
        <v>0</v>
      </c>
      <c r="I27" s="69">
        <v>0</v>
      </c>
      <c r="J27" s="96">
        <f>VLOOKUP($A27&amp;$B27,'29.07.2007 j.'!$L$9:$M$30,2,FALSE)</f>
        <v>9.631217271167776</v>
      </c>
      <c r="K27" s="68">
        <v>0</v>
      </c>
      <c r="L27" s="68">
        <v>0</v>
      </c>
      <c r="M27" s="68">
        <v>0</v>
      </c>
      <c r="N27" s="131">
        <f t="shared" si="0"/>
        <v>9.631217271167776</v>
      </c>
      <c r="O27" s="135">
        <v>22</v>
      </c>
      <c r="S27" s="74" t="str">
        <f t="shared" si="4"/>
        <v>ТужилинМаксим</v>
      </c>
      <c r="T27" s="61">
        <f t="shared" si="1"/>
        <v>0</v>
      </c>
      <c r="U27" s="72">
        <f t="shared" si="2"/>
        <v>0</v>
      </c>
      <c r="V27" s="72">
        <f t="shared" si="3"/>
        <v>0</v>
      </c>
      <c r="W27" s="72">
        <f>LARGE($D27:G27,1)+LARGE($D27:G27,2)+LARGE($D27:G27,3)</f>
        <v>0</v>
      </c>
      <c r="X27" s="72">
        <f>LARGE($D27:H27,1)+LARGE($D27:H27,2)+LARGE($D27:H27,3)</f>
        <v>0</v>
      </c>
      <c r="Y27" s="72">
        <f>LARGE($D27:I27,1)+LARGE($D27:I27,2)+LARGE($D27:I27,3)</f>
        <v>0</v>
      </c>
      <c r="Z27" s="72">
        <f>LARGE($D27:J27,1)+LARGE($D27:J27,2)+LARGE($D27:J27,3)</f>
        <v>9.631217271167776</v>
      </c>
      <c r="AA27" s="72">
        <f>LARGE($D27:K27,1)+LARGE($D27:K27,2)+LARGE($D27:K27,3)</f>
        <v>9.631217271167776</v>
      </c>
      <c r="AB27" s="72">
        <f>LARGE($D27:L27,1)+LARGE($D27:L27,2)+LARGE($D27:L27,3)</f>
        <v>9.631217271167776</v>
      </c>
      <c r="AC27" s="72">
        <f>LARGE($D27:M27,1)+LARGE($D27:M27,2)+LARGE($D27:M27,3)</f>
        <v>9.631217271167776</v>
      </c>
    </row>
    <row r="28" spans="1:29" ht="12.75">
      <c r="A28" s="8" t="s">
        <v>62</v>
      </c>
      <c r="B28" s="1" t="s">
        <v>63</v>
      </c>
      <c r="C28" s="105" t="s">
        <v>16</v>
      </c>
      <c r="D28" s="109">
        <v>0</v>
      </c>
      <c r="E28" s="81">
        <f>VLOOKUP($A28&amp;$B28,'19.02.2007 j.'!$L$9:$M$22,2,FALSE)</f>
        <v>6.89453125</v>
      </c>
      <c r="F28" s="66">
        <v>0</v>
      </c>
      <c r="G28" s="67">
        <v>0</v>
      </c>
      <c r="H28" s="69">
        <v>0</v>
      </c>
      <c r="I28" s="69">
        <v>0</v>
      </c>
      <c r="J28" s="68">
        <v>0</v>
      </c>
      <c r="K28" s="96">
        <f>VLOOKUP($A28&amp;$B28,'11.08.2007 j.'!$L$9:$M$30,2,FALSE)</f>
        <v>1.9486484548619123</v>
      </c>
      <c r="L28" s="68">
        <v>0</v>
      </c>
      <c r="M28" s="68">
        <v>0</v>
      </c>
      <c r="N28" s="131">
        <f t="shared" si="0"/>
        <v>8.843179704861912</v>
      </c>
      <c r="O28" s="135">
        <v>23</v>
      </c>
      <c r="S28" s="74" t="str">
        <f t="shared" si="4"/>
        <v>ГорошевичАлександр</v>
      </c>
      <c r="T28" s="61">
        <f t="shared" si="1"/>
        <v>0</v>
      </c>
      <c r="U28" s="72">
        <f t="shared" si="2"/>
        <v>6.89453125</v>
      </c>
      <c r="V28" s="72">
        <f t="shared" si="3"/>
        <v>6.89453125</v>
      </c>
      <c r="W28" s="72">
        <f>LARGE($D28:G28,1)+LARGE($D28:G28,2)+LARGE($D28:G28,3)</f>
        <v>6.89453125</v>
      </c>
      <c r="X28" s="72">
        <f>LARGE($D28:H28,1)+LARGE($D28:H28,2)+LARGE($D28:H28,3)</f>
        <v>6.89453125</v>
      </c>
      <c r="Y28" s="72">
        <f>LARGE($D28:I28,1)+LARGE($D28:I28,2)+LARGE($D28:I28,3)</f>
        <v>6.89453125</v>
      </c>
      <c r="Z28" s="72">
        <f>LARGE($D28:J28,1)+LARGE($D28:J28,2)+LARGE($D28:J28,3)</f>
        <v>6.89453125</v>
      </c>
      <c r="AA28" s="72">
        <f>LARGE($D28:K28,1)+LARGE($D28:K28,2)+LARGE($D28:K28,3)</f>
        <v>8.843179704861912</v>
      </c>
      <c r="AB28" s="72">
        <f>LARGE($D28:L28,1)+LARGE($D28:L28,2)+LARGE($D28:L28,3)</f>
        <v>8.843179704861912</v>
      </c>
      <c r="AC28" s="72">
        <f>LARGE($D28:M28,1)+LARGE($D28:M28,2)+LARGE($D28:M28,3)</f>
        <v>8.843179704861912</v>
      </c>
    </row>
    <row r="29" spans="1:29" ht="12.75">
      <c r="A29" s="8" t="s">
        <v>105</v>
      </c>
      <c r="B29" s="1" t="s">
        <v>106</v>
      </c>
      <c r="C29" s="105" t="s">
        <v>40</v>
      </c>
      <c r="D29" s="109">
        <v>0</v>
      </c>
      <c r="E29" s="66">
        <v>0</v>
      </c>
      <c r="F29" s="67">
        <v>0</v>
      </c>
      <c r="G29" s="66">
        <v>0</v>
      </c>
      <c r="H29" s="69">
        <v>0</v>
      </c>
      <c r="I29" s="83">
        <f>VLOOKUP($A29&amp;$B29,'24.06.2007 j.'!$L$9:$M$30,2,FALSE)</f>
        <v>6.800971806725192</v>
      </c>
      <c r="J29" s="68">
        <v>0</v>
      </c>
      <c r="K29" s="68">
        <v>0</v>
      </c>
      <c r="L29" s="68">
        <v>0</v>
      </c>
      <c r="M29" s="68">
        <v>0</v>
      </c>
      <c r="N29" s="131">
        <f t="shared" si="0"/>
        <v>6.800971806725192</v>
      </c>
      <c r="O29" s="135">
        <v>24</v>
      </c>
      <c r="S29" s="74" t="str">
        <f t="shared" si="4"/>
        <v>Данилин Николай</v>
      </c>
      <c r="T29" s="61">
        <f t="shared" si="1"/>
        <v>0</v>
      </c>
      <c r="U29" s="72">
        <f t="shared" si="2"/>
        <v>0</v>
      </c>
      <c r="V29" s="72">
        <f t="shared" si="3"/>
        <v>0</v>
      </c>
      <c r="W29" s="72">
        <f>LARGE($D29:G29,1)+LARGE($D29:G29,2)+LARGE($D29:G29,3)</f>
        <v>0</v>
      </c>
      <c r="X29" s="72">
        <f>LARGE($D29:H29,1)+LARGE($D29:H29,2)+LARGE($D29:H29,3)</f>
        <v>0</v>
      </c>
      <c r="Y29" s="72">
        <f>LARGE($D29:I29,1)+LARGE($D29:I29,2)+LARGE($D29:I29,3)</f>
        <v>6.800971806725192</v>
      </c>
      <c r="Z29" s="72">
        <f>LARGE($D29:J29,1)+LARGE($D29:J29,2)+LARGE($D29:J29,3)</f>
        <v>6.800971806725192</v>
      </c>
      <c r="AA29" s="72">
        <f>LARGE($D29:K29,1)+LARGE($D29:K29,2)+LARGE($D29:K29,3)</f>
        <v>6.800971806725192</v>
      </c>
      <c r="AB29" s="72">
        <f>LARGE($D29:L29,1)+LARGE($D29:L29,2)+LARGE($D29:L29,3)</f>
        <v>6.800971806725192</v>
      </c>
      <c r="AC29" s="72">
        <f>LARGE($D29:M29,1)+LARGE($D29:M29,2)+LARGE($D29:M29,3)</f>
        <v>6.800971806725192</v>
      </c>
    </row>
    <row r="30" spans="1:29" ht="12.75">
      <c r="A30" s="8" t="s">
        <v>127</v>
      </c>
      <c r="B30" s="1" t="s">
        <v>34</v>
      </c>
      <c r="C30" s="107" t="s">
        <v>16</v>
      </c>
      <c r="D30" s="109">
        <v>0</v>
      </c>
      <c r="E30" s="66">
        <v>0</v>
      </c>
      <c r="F30" s="67">
        <v>0</v>
      </c>
      <c r="G30" s="67">
        <v>0</v>
      </c>
      <c r="H30" s="69">
        <v>0</v>
      </c>
      <c r="I30" s="69">
        <v>0</v>
      </c>
      <c r="J30" s="68">
        <v>0</v>
      </c>
      <c r="K30" s="96">
        <f>VLOOKUP($A30&amp;$B30,'11.08.2007 j.'!$L$9:$M$30,2,FALSE)</f>
        <v>6.576688535158954</v>
      </c>
      <c r="L30" s="68">
        <v>0</v>
      </c>
      <c r="M30" s="68">
        <v>0</v>
      </c>
      <c r="N30" s="131">
        <f t="shared" si="0"/>
        <v>6.576688535158954</v>
      </c>
      <c r="O30" s="135">
        <v>25</v>
      </c>
      <c r="S30" s="74" t="str">
        <f t="shared" si="4"/>
        <v>ВасильевВладимир</v>
      </c>
      <c r="T30" s="61">
        <f t="shared" si="1"/>
        <v>0</v>
      </c>
      <c r="U30" s="72">
        <f t="shared" si="2"/>
        <v>0</v>
      </c>
      <c r="V30" s="72">
        <f t="shared" si="3"/>
        <v>0</v>
      </c>
      <c r="W30" s="72">
        <f>LARGE($D30:G30,1)+LARGE($D30:G30,2)+LARGE($D30:G30,3)</f>
        <v>0</v>
      </c>
      <c r="X30" s="72">
        <f>LARGE($D30:H30,1)+LARGE($D30:H30,2)+LARGE($D30:H30,3)</f>
        <v>0</v>
      </c>
      <c r="Y30" s="72">
        <f>LARGE($D30:I30,1)+LARGE($D30:I30,2)+LARGE($D30:I30,3)</f>
        <v>0</v>
      </c>
      <c r="Z30" s="72">
        <f>LARGE($D30:J30,1)+LARGE($D30:J30,2)+LARGE($D30:J30,3)</f>
        <v>0</v>
      </c>
      <c r="AA30" s="72">
        <f>LARGE($D30:K30,1)+LARGE($D30:K30,2)+LARGE($D30:K30,3)</f>
        <v>6.576688535158954</v>
      </c>
      <c r="AB30" s="72">
        <f>LARGE($D30:L30,1)+LARGE($D30:L30,2)+LARGE($D30:L30,3)</f>
        <v>6.576688535158954</v>
      </c>
      <c r="AC30" s="72">
        <f>LARGE($D30:M30,1)+LARGE($D30:M30,2)+LARGE($D30:M30,3)</f>
        <v>6.576688535158954</v>
      </c>
    </row>
    <row r="31" spans="1:29" ht="12.75">
      <c r="A31" s="8" t="s">
        <v>64</v>
      </c>
      <c r="B31" s="1" t="s">
        <v>8</v>
      </c>
      <c r="C31" s="105" t="s">
        <v>16</v>
      </c>
      <c r="D31" s="109">
        <v>0</v>
      </c>
      <c r="E31" s="81">
        <f>VLOOKUP($A31&amp;$B31,'19.02.2007 j.'!$L$9:$M$22,2,FALSE)</f>
        <v>4.596354166666666</v>
      </c>
      <c r="F31" s="67">
        <v>0</v>
      </c>
      <c r="G31" s="82">
        <f>VLOOKUP($A31&amp;$B31,'06.05.2007 j.'!$L$9:$M$30,2,FALSE)</f>
        <v>1.9277876611097786</v>
      </c>
      <c r="H31" s="69">
        <v>0</v>
      </c>
      <c r="I31" s="69">
        <v>0</v>
      </c>
      <c r="J31" s="68">
        <v>0</v>
      </c>
      <c r="K31" s="68">
        <v>0</v>
      </c>
      <c r="L31" s="68">
        <v>0</v>
      </c>
      <c r="M31" s="68">
        <v>0</v>
      </c>
      <c r="N31" s="131">
        <f t="shared" si="0"/>
        <v>6.524141827776445</v>
      </c>
      <c r="O31" s="135">
        <v>26</v>
      </c>
      <c r="S31" s="74" t="str">
        <f t="shared" si="4"/>
        <v>КорнеевАлексей</v>
      </c>
      <c r="T31" s="61">
        <f t="shared" si="1"/>
        <v>0</v>
      </c>
      <c r="U31" s="72">
        <f t="shared" si="2"/>
        <v>4.596354166666666</v>
      </c>
      <c r="V31" s="72">
        <f t="shared" si="3"/>
        <v>4.596354166666666</v>
      </c>
      <c r="W31" s="72">
        <f>LARGE($D31:G31,1)+LARGE($D31:G31,2)+LARGE($D31:G31,3)</f>
        <v>6.524141827776445</v>
      </c>
      <c r="X31" s="72">
        <f>LARGE($D31:H31,1)+LARGE($D31:H31,2)+LARGE($D31:H31,3)</f>
        <v>6.524141827776445</v>
      </c>
      <c r="Y31" s="72">
        <f>LARGE($D31:I31,1)+LARGE($D31:I31,2)+LARGE($D31:I31,3)</f>
        <v>6.524141827776445</v>
      </c>
      <c r="Z31" s="72">
        <f>LARGE($D31:J31,1)+LARGE($D31:J31,2)+LARGE($D31:J31,3)</f>
        <v>6.524141827776445</v>
      </c>
      <c r="AA31" s="72">
        <f>LARGE($D31:K31,1)+LARGE($D31:K31,2)+LARGE($D31:K31,3)</f>
        <v>6.524141827776445</v>
      </c>
      <c r="AB31" s="72">
        <f>LARGE($D31:L31,1)+LARGE($D31:L31,2)+LARGE($D31:L31,3)</f>
        <v>6.524141827776445</v>
      </c>
      <c r="AC31" s="72">
        <f>LARGE($D31:M31,1)+LARGE($D31:M31,2)+LARGE($D31:M31,3)</f>
        <v>6.524141827776445</v>
      </c>
    </row>
    <row r="32" spans="1:29" ht="12.75">
      <c r="A32" s="8" t="s">
        <v>87</v>
      </c>
      <c r="B32" s="1" t="s">
        <v>9</v>
      </c>
      <c r="C32" s="105" t="s">
        <v>16</v>
      </c>
      <c r="D32" s="109">
        <v>0</v>
      </c>
      <c r="E32" s="69">
        <v>0</v>
      </c>
      <c r="F32" s="66">
        <v>0</v>
      </c>
      <c r="G32" s="81">
        <f>VLOOKUP($A32&amp;$B32,'06.05.2007 j.'!$L$9:$M$30,2,FALSE)</f>
        <v>6.42595887036593</v>
      </c>
      <c r="H32" s="69">
        <v>0</v>
      </c>
      <c r="I32" s="69">
        <v>0</v>
      </c>
      <c r="J32" s="68">
        <v>0</v>
      </c>
      <c r="K32" s="68">
        <v>0</v>
      </c>
      <c r="L32" s="68">
        <v>0</v>
      </c>
      <c r="M32" s="68">
        <v>0</v>
      </c>
      <c r="N32" s="131">
        <f t="shared" si="0"/>
        <v>6.42595887036593</v>
      </c>
      <c r="O32" s="135">
        <v>27</v>
      </c>
      <c r="S32" s="74" t="str">
        <f t="shared" si="4"/>
        <v>ШрамовПавел</v>
      </c>
      <c r="T32" s="61">
        <f t="shared" si="1"/>
        <v>0</v>
      </c>
      <c r="U32" s="72">
        <f t="shared" si="2"/>
        <v>0</v>
      </c>
      <c r="V32" s="72">
        <f t="shared" si="3"/>
        <v>0</v>
      </c>
      <c r="W32" s="72">
        <f>LARGE($D32:G32,1)+LARGE($D32:G32,2)+LARGE($D32:G32,3)</f>
        <v>6.42595887036593</v>
      </c>
      <c r="X32" s="72">
        <f>LARGE($D32:H32,1)+LARGE($D32:H32,2)+LARGE($D32:H32,3)</f>
        <v>6.42595887036593</v>
      </c>
      <c r="Y32" s="72">
        <f>LARGE($D32:I32,1)+LARGE($D32:I32,2)+LARGE($D32:I32,3)</f>
        <v>6.42595887036593</v>
      </c>
      <c r="Z32" s="72">
        <f>LARGE($D32:J32,1)+LARGE($D32:J32,2)+LARGE($D32:J32,3)</f>
        <v>6.42595887036593</v>
      </c>
      <c r="AA32" s="72">
        <f>LARGE($D32:K32,1)+LARGE($D32:K32,2)+LARGE($D32:K32,3)</f>
        <v>6.42595887036593</v>
      </c>
      <c r="AB32" s="72">
        <f>LARGE($D32:L32,1)+LARGE($D32:L32,2)+LARGE($D32:L32,3)</f>
        <v>6.42595887036593</v>
      </c>
      <c r="AC32" s="72">
        <f>LARGE($D32:M32,1)+LARGE($D32:M32,2)+LARGE($D32:M32,3)</f>
        <v>6.42595887036593</v>
      </c>
    </row>
    <row r="33" spans="1:29" ht="12.75">
      <c r="A33" s="8" t="s">
        <v>78</v>
      </c>
      <c r="B33" s="1" t="s">
        <v>79</v>
      </c>
      <c r="C33" s="104" t="s">
        <v>16</v>
      </c>
      <c r="D33" s="109">
        <v>0</v>
      </c>
      <c r="E33" s="69">
        <v>0</v>
      </c>
      <c r="F33" s="81">
        <f>VLOOKUP($A33&amp;$B33,'22.04.2007 j.'!$L$9:$M$22,2,FALSE)</f>
        <v>1.7840595329817757</v>
      </c>
      <c r="G33" s="67">
        <v>0</v>
      </c>
      <c r="H33" s="83">
        <f>VLOOKUP($A33&amp;$B33,'09.06.2007 j.'!$L$9:$M$30,2,FALSE)</f>
        <v>3.992595915210291</v>
      </c>
      <c r="I33" s="69">
        <v>0</v>
      </c>
      <c r="J33" s="68">
        <v>0</v>
      </c>
      <c r="K33" s="68">
        <v>0</v>
      </c>
      <c r="L33" s="68">
        <v>0</v>
      </c>
      <c r="M33" s="68">
        <v>0</v>
      </c>
      <c r="N33" s="131">
        <f t="shared" si="0"/>
        <v>5.7766554481920664</v>
      </c>
      <c r="O33" s="135">
        <v>28</v>
      </c>
      <c r="S33" s="74" t="str">
        <f t="shared" si="4"/>
        <v>ФадинаОльга</v>
      </c>
      <c r="T33" s="61">
        <f t="shared" si="1"/>
        <v>0</v>
      </c>
      <c r="U33" s="72">
        <f t="shared" si="2"/>
        <v>0</v>
      </c>
      <c r="V33" s="72">
        <f t="shared" si="3"/>
        <v>1.7840595329817757</v>
      </c>
      <c r="W33" s="72">
        <f>LARGE($D33:G33,1)+LARGE($D33:G33,2)+LARGE($D33:G33,3)</f>
        <v>1.7840595329817757</v>
      </c>
      <c r="X33" s="72">
        <f>LARGE($D33:H33,1)+LARGE($D33:H33,2)+LARGE($D33:H33,3)</f>
        <v>5.7766554481920664</v>
      </c>
      <c r="Y33" s="72">
        <f>LARGE($D33:I33,1)+LARGE($D33:I33,2)+LARGE($D33:I33,3)</f>
        <v>5.7766554481920664</v>
      </c>
      <c r="Z33" s="72">
        <f>LARGE($D33:J33,1)+LARGE($D33:J33,2)+LARGE($D33:J33,3)</f>
        <v>5.7766554481920664</v>
      </c>
      <c r="AA33" s="72">
        <f>LARGE($D33:K33,1)+LARGE($D33:K33,2)+LARGE($D33:K33,3)</f>
        <v>5.7766554481920664</v>
      </c>
      <c r="AB33" s="72">
        <f>LARGE($D33:L33,1)+LARGE($D33:L33,2)+LARGE($D33:L33,3)</f>
        <v>5.7766554481920664</v>
      </c>
      <c r="AC33" s="72">
        <f>LARGE($D33:M33,1)+LARGE($D33:M33,2)+LARGE($D33:M33,3)</f>
        <v>5.7766554481920664</v>
      </c>
    </row>
    <row r="34" spans="1:29" ht="12.75">
      <c r="A34" s="8" t="s">
        <v>66</v>
      </c>
      <c r="B34" s="1" t="s">
        <v>67</v>
      </c>
      <c r="C34" s="104" t="s">
        <v>19</v>
      </c>
      <c r="D34" s="109">
        <v>0</v>
      </c>
      <c r="E34" s="83">
        <f>VLOOKUP($A34&amp;$B34,'19.02.2007 j.'!$L$9:$M$22,2,FALSE)</f>
        <v>3.0642361111111107</v>
      </c>
      <c r="F34" s="67">
        <v>0</v>
      </c>
      <c r="G34" s="66">
        <v>0</v>
      </c>
      <c r="H34" s="69">
        <v>0</v>
      </c>
      <c r="I34" s="69">
        <v>0</v>
      </c>
      <c r="J34" s="68">
        <v>0</v>
      </c>
      <c r="K34" s="96">
        <f>VLOOKUP($A34&amp;$B34,'11.08.2007 j.'!$L$9:$M$30,2,FALSE)</f>
        <v>1.461486341146434</v>
      </c>
      <c r="L34" s="68">
        <v>0</v>
      </c>
      <c r="M34" s="68">
        <v>0</v>
      </c>
      <c r="N34" s="131">
        <f t="shared" si="0"/>
        <v>4.525722452257545</v>
      </c>
      <c r="O34" s="135">
        <v>29</v>
      </c>
      <c r="S34" s="74" t="str">
        <f t="shared" si="4"/>
        <v>ИстоминДмитрий</v>
      </c>
      <c r="T34" s="61">
        <f t="shared" si="1"/>
        <v>0</v>
      </c>
      <c r="U34" s="72">
        <f t="shared" si="2"/>
        <v>3.0642361111111107</v>
      </c>
      <c r="V34" s="72">
        <f t="shared" si="3"/>
        <v>3.0642361111111107</v>
      </c>
      <c r="W34" s="72">
        <f>LARGE($D34:G34,1)+LARGE($D34:G34,2)+LARGE($D34:G34,3)</f>
        <v>3.0642361111111107</v>
      </c>
      <c r="X34" s="72">
        <f>LARGE($D34:H34,1)+LARGE($D34:H34,2)+LARGE($D34:H34,3)</f>
        <v>3.0642361111111107</v>
      </c>
      <c r="Y34" s="72">
        <f>LARGE($D34:I34,1)+LARGE($D34:I34,2)+LARGE($D34:I34,3)</f>
        <v>3.0642361111111107</v>
      </c>
      <c r="Z34" s="72">
        <f>LARGE($D34:J34,1)+LARGE($D34:J34,2)+LARGE($D34:J34,3)</f>
        <v>3.0642361111111107</v>
      </c>
      <c r="AA34" s="72">
        <f>LARGE($D34:K34,1)+LARGE($D34:K34,2)+LARGE($D34:K34,3)</f>
        <v>4.525722452257545</v>
      </c>
      <c r="AB34" s="72">
        <f>LARGE($D34:L34,1)+LARGE($D34:L34,2)+LARGE($D34:L34,3)</f>
        <v>4.525722452257545</v>
      </c>
      <c r="AC34" s="72">
        <f>LARGE($D34:M34,1)+LARGE($D34:M34,2)+LARGE($D34:M34,3)</f>
        <v>4.525722452257545</v>
      </c>
    </row>
    <row r="35" spans="1:29" ht="12.75">
      <c r="A35" s="8" t="s">
        <v>4</v>
      </c>
      <c r="B35" s="1" t="s">
        <v>5</v>
      </c>
      <c r="C35" s="104" t="s">
        <v>18</v>
      </c>
      <c r="D35" s="110">
        <f>VLOOKUP($A35&amp;$B35,'04.02.2007 j.'!$L$7:$M$30,2,FALSE)</f>
        <v>2.5</v>
      </c>
      <c r="E35" s="69">
        <v>0</v>
      </c>
      <c r="F35" s="67">
        <v>0</v>
      </c>
      <c r="G35" s="81">
        <f>VLOOKUP($A35&amp;$B35,'06.05.2007 j.'!$L$9:$M$30,2,FALSE)</f>
        <v>1.9277876611097786</v>
      </c>
      <c r="H35" s="69">
        <v>0</v>
      </c>
      <c r="I35" s="69">
        <v>0</v>
      </c>
      <c r="J35" s="68">
        <v>0</v>
      </c>
      <c r="K35" s="68">
        <v>0</v>
      </c>
      <c r="L35" s="68">
        <v>0</v>
      </c>
      <c r="M35" s="68">
        <v>0</v>
      </c>
      <c r="N35" s="131">
        <f t="shared" si="0"/>
        <v>4.427787661109779</v>
      </c>
      <c r="O35" s="135">
        <v>30</v>
      </c>
      <c r="S35" s="74" t="str">
        <f t="shared" si="4"/>
        <v>ХорольскийАндрей</v>
      </c>
      <c r="T35" s="61">
        <f t="shared" si="1"/>
        <v>2.5</v>
      </c>
      <c r="U35" s="72">
        <f t="shared" si="2"/>
        <v>2.5</v>
      </c>
      <c r="V35" s="72">
        <f t="shared" si="3"/>
        <v>2.5</v>
      </c>
      <c r="W35" s="72">
        <f>LARGE($D35:G35,1)+LARGE($D35:G35,2)+LARGE($D35:G35,3)</f>
        <v>4.427787661109779</v>
      </c>
      <c r="X35" s="72">
        <f>LARGE($D35:H35,1)+LARGE($D35:H35,2)+LARGE($D35:H35,3)</f>
        <v>4.427787661109779</v>
      </c>
      <c r="Y35" s="72">
        <f>LARGE($D35:I35,1)+LARGE($D35:I35,2)+LARGE($D35:I35,3)</f>
        <v>4.427787661109779</v>
      </c>
      <c r="Z35" s="72">
        <f>LARGE($D35:J35,1)+LARGE($D35:J35,2)+LARGE($D35:J35,3)</f>
        <v>4.427787661109779</v>
      </c>
      <c r="AA35" s="72">
        <f>LARGE($D35:K35,1)+LARGE($D35:K35,2)+LARGE($D35:K35,3)</f>
        <v>4.427787661109779</v>
      </c>
      <c r="AB35" s="72">
        <f>LARGE($D35:L35,1)+LARGE($D35:L35,2)+LARGE($D35:L35,3)</f>
        <v>4.427787661109779</v>
      </c>
      <c r="AC35" s="72">
        <f>LARGE($D35:M35,1)+LARGE($D35:M35,2)+LARGE($D35:M35,3)</f>
        <v>4.427787661109779</v>
      </c>
    </row>
    <row r="36" spans="1:29" ht="12.75">
      <c r="A36" s="8" t="s">
        <v>49</v>
      </c>
      <c r="B36" s="1" t="s">
        <v>50</v>
      </c>
      <c r="C36" s="104" t="s">
        <v>18</v>
      </c>
      <c r="D36" s="110">
        <f>VLOOKUP($A36&amp;$B36,'04.02.2007 j.'!$L$7:$M$30,2,FALSE)</f>
        <v>1.5</v>
      </c>
      <c r="E36" s="69">
        <v>0</v>
      </c>
      <c r="F36" s="66">
        <v>0</v>
      </c>
      <c r="G36" s="67">
        <v>0</v>
      </c>
      <c r="H36" s="69">
        <v>0</v>
      </c>
      <c r="I36" s="69">
        <v>0</v>
      </c>
      <c r="J36" s="68">
        <v>0</v>
      </c>
      <c r="K36" s="68">
        <v>0</v>
      </c>
      <c r="L36" s="96">
        <f>VLOOKUP($A36&amp;$B36,'18.08.2007 j.'!$L$9:$M$30,2,FALSE)</f>
        <v>2.857457321588683</v>
      </c>
      <c r="M36" s="68">
        <v>0</v>
      </c>
      <c r="N36" s="131">
        <f t="shared" si="0"/>
        <v>4.357457321588683</v>
      </c>
      <c r="O36" s="135">
        <v>31</v>
      </c>
      <c r="S36" s="74" t="str">
        <f t="shared" si="4"/>
        <v>ПлюхинЕвгений</v>
      </c>
      <c r="T36" s="61">
        <f t="shared" si="1"/>
        <v>1.5</v>
      </c>
      <c r="U36" s="72">
        <f t="shared" si="2"/>
        <v>1.5</v>
      </c>
      <c r="V36" s="72">
        <f t="shared" si="3"/>
        <v>1.5</v>
      </c>
      <c r="W36" s="72">
        <f>LARGE($D36:G36,1)+LARGE($D36:G36,2)+LARGE($D36:G36,3)</f>
        <v>1.5</v>
      </c>
      <c r="X36" s="72">
        <f>LARGE($D36:H36,1)+LARGE($D36:H36,2)+LARGE($D36:H36,3)</f>
        <v>1.5</v>
      </c>
      <c r="Y36" s="72">
        <f>LARGE($D36:I36,1)+LARGE($D36:I36,2)+LARGE($D36:I36,3)</f>
        <v>1.5</v>
      </c>
      <c r="Z36" s="72">
        <f>LARGE($D36:J36,1)+LARGE($D36:J36,2)+LARGE($D36:J36,3)</f>
        <v>1.5</v>
      </c>
      <c r="AA36" s="72">
        <f>LARGE($D36:K36,1)+LARGE($D36:K36,2)+LARGE($D36:K36,3)</f>
        <v>1.5</v>
      </c>
      <c r="AB36" s="72">
        <f>LARGE($D36:L36,1)+LARGE($D36:L36,2)+LARGE($D36:L36,3)</f>
        <v>4.357457321588683</v>
      </c>
      <c r="AC36" s="72">
        <f>LARGE($D36:M36,1)+LARGE($D36:M36,2)+LARGE($D36:M36,3)</f>
        <v>4.357457321588683</v>
      </c>
    </row>
    <row r="37" spans="1:29" ht="12.75">
      <c r="A37" s="8" t="s">
        <v>2</v>
      </c>
      <c r="B37" s="1" t="s">
        <v>3</v>
      </c>
      <c r="C37" s="104" t="s">
        <v>17</v>
      </c>
      <c r="D37" s="110">
        <f>VLOOKUP($A37&amp;$B37,'04.02.2007 j.'!$L$7:$M$30,2,FALSE)</f>
        <v>2.5</v>
      </c>
      <c r="E37" s="69">
        <v>0</v>
      </c>
      <c r="F37" s="66">
        <v>0</v>
      </c>
      <c r="G37" s="82">
        <f>VLOOKUP($A37&amp;$B37,'06.05.2007 j.'!$L$9:$M$30,2,FALSE)</f>
        <v>1.6064897175914825</v>
      </c>
      <c r="H37" s="69">
        <v>0</v>
      </c>
      <c r="I37" s="69">
        <v>0</v>
      </c>
      <c r="J37" s="68">
        <v>0</v>
      </c>
      <c r="K37" s="68">
        <v>0</v>
      </c>
      <c r="L37" s="68">
        <v>0</v>
      </c>
      <c r="M37" s="68">
        <v>0</v>
      </c>
      <c r="N37" s="131">
        <f t="shared" si="0"/>
        <v>4.106489717591483</v>
      </c>
      <c r="O37" s="135">
        <v>32</v>
      </c>
      <c r="S37" s="74" t="str">
        <f t="shared" si="4"/>
        <v>АнтоненкоГеоргий</v>
      </c>
      <c r="T37" s="61">
        <f t="shared" si="1"/>
        <v>2.5</v>
      </c>
      <c r="U37" s="72">
        <f t="shared" si="2"/>
        <v>2.5</v>
      </c>
      <c r="V37" s="72">
        <f t="shared" si="3"/>
        <v>2.5</v>
      </c>
      <c r="W37" s="72">
        <f>LARGE($D37:G37,1)+LARGE($D37:G37,2)+LARGE($D37:G37,3)</f>
        <v>4.106489717591483</v>
      </c>
      <c r="X37" s="72">
        <f>LARGE($D37:H37,1)+LARGE($D37:H37,2)+LARGE($D37:H37,3)</f>
        <v>4.106489717591483</v>
      </c>
      <c r="Y37" s="72">
        <f>LARGE($D37:I37,1)+LARGE($D37:I37,2)+LARGE($D37:I37,3)</f>
        <v>4.106489717591483</v>
      </c>
      <c r="Z37" s="72">
        <f>LARGE($D37:J37,1)+LARGE($D37:J37,2)+LARGE($D37:J37,3)</f>
        <v>4.106489717591483</v>
      </c>
      <c r="AA37" s="72">
        <f>LARGE($D37:K37,1)+LARGE($D37:K37,2)+LARGE($D37:K37,3)</f>
        <v>4.106489717591483</v>
      </c>
      <c r="AB37" s="72">
        <f>LARGE($D37:L37,1)+LARGE($D37:L37,2)+LARGE($D37:L37,3)</f>
        <v>4.106489717591483</v>
      </c>
      <c r="AC37" s="72">
        <f>LARGE($D37:M37,1)+LARGE($D37:M37,2)+LARGE($D37:M37,3)</f>
        <v>4.106489717591483</v>
      </c>
    </row>
    <row r="38" spans="1:29" ht="12.75">
      <c r="A38" s="8" t="s">
        <v>72</v>
      </c>
      <c r="B38" s="1" t="s">
        <v>5</v>
      </c>
      <c r="C38" s="104" t="s">
        <v>19</v>
      </c>
      <c r="D38" s="109">
        <v>0</v>
      </c>
      <c r="E38" s="82">
        <f>VLOOKUP($A38&amp;$B38,'19.02.2007 j.'!$L$9:$M$22,2,FALSE)</f>
        <v>1.5321180555555554</v>
      </c>
      <c r="F38" s="66">
        <v>0</v>
      </c>
      <c r="G38" s="69">
        <v>0</v>
      </c>
      <c r="H38" s="69">
        <v>0</v>
      </c>
      <c r="I38" s="69">
        <v>0</v>
      </c>
      <c r="J38" s="96">
        <f>VLOOKUP($A38&amp;$B38,'29.07.2007 j.'!$L$9:$M$30,2,FALSE)</f>
        <v>2.407804317791944</v>
      </c>
      <c r="K38" s="68">
        <v>0</v>
      </c>
      <c r="L38" s="68">
        <v>0</v>
      </c>
      <c r="M38" s="68">
        <v>0</v>
      </c>
      <c r="N38" s="131">
        <f aca="true" t="shared" si="5" ref="N38:N61">LARGE(D38:M38,1)+LARGE(D38:M38,2)+LARGE(D38:M38,3)</f>
        <v>3.9399223733474993</v>
      </c>
      <c r="O38" s="135">
        <v>33</v>
      </c>
      <c r="S38" s="74" t="str">
        <f t="shared" si="4"/>
        <v>АнуфриевАндрей</v>
      </c>
      <c r="T38" s="61">
        <f t="shared" si="1"/>
        <v>0</v>
      </c>
      <c r="U38" s="72">
        <f t="shared" si="2"/>
        <v>1.5321180555555554</v>
      </c>
      <c r="V38" s="72">
        <f t="shared" si="3"/>
        <v>1.5321180555555554</v>
      </c>
      <c r="W38" s="72">
        <f>LARGE($D38:G38,1)+LARGE($D38:G38,2)+LARGE($D38:G38,3)</f>
        <v>1.5321180555555554</v>
      </c>
      <c r="X38" s="72">
        <f>LARGE($D38:H38,1)+LARGE($D38:H38,2)+LARGE($D38:H38,3)</f>
        <v>1.5321180555555554</v>
      </c>
      <c r="Y38" s="72">
        <f>LARGE($D38:I38,1)+LARGE($D38:I38,2)+LARGE($D38:I38,3)</f>
        <v>1.5321180555555554</v>
      </c>
      <c r="Z38" s="72">
        <f>LARGE($D38:J38,1)+LARGE($D38:J38,2)+LARGE($D38:J38,3)</f>
        <v>3.9399223733474993</v>
      </c>
      <c r="AA38" s="72">
        <f>LARGE($D38:K38,1)+LARGE($D38:K38,2)+LARGE($D38:K38,3)</f>
        <v>3.9399223733474993</v>
      </c>
      <c r="AB38" s="72">
        <f>LARGE($D38:L38,1)+LARGE($D38:L38,2)+LARGE($D38:L38,3)</f>
        <v>3.9399223733474993</v>
      </c>
      <c r="AC38" s="72">
        <f>LARGE($D38:M38,1)+LARGE($D38:M38,2)+LARGE($D38:M38,3)</f>
        <v>3.9399223733474993</v>
      </c>
    </row>
    <row r="39" spans="1:29" ht="12.75">
      <c r="A39" s="8" t="s">
        <v>117</v>
      </c>
      <c r="B39" s="1" t="s">
        <v>44</v>
      </c>
      <c r="C39" s="107" t="s">
        <v>16</v>
      </c>
      <c r="D39" s="109">
        <v>0</v>
      </c>
      <c r="E39" s="67">
        <v>0</v>
      </c>
      <c r="F39" s="67">
        <v>0</v>
      </c>
      <c r="G39" s="66">
        <v>0</v>
      </c>
      <c r="H39" s="69">
        <v>0</v>
      </c>
      <c r="I39" s="69">
        <v>0</v>
      </c>
      <c r="J39" s="96">
        <f>VLOOKUP($A39&amp;$B39,'29.07.2007 j.'!$L$9:$M$30,2,FALSE)</f>
        <v>2.407804317791944</v>
      </c>
      <c r="K39" s="96">
        <f>VLOOKUP($A39&amp;$B39,'11.08.2007 j.'!$L$9:$M$30,2,FALSE)</f>
        <v>1.461486341146434</v>
      </c>
      <c r="L39" s="68">
        <v>0</v>
      </c>
      <c r="M39" s="68">
        <v>0</v>
      </c>
      <c r="N39" s="131">
        <f t="shared" si="5"/>
        <v>3.869290658938378</v>
      </c>
      <c r="O39" s="135">
        <v>34</v>
      </c>
      <c r="S39" s="74" t="str">
        <f t="shared" si="4"/>
        <v>ШевченкоАнтон</v>
      </c>
      <c r="T39" s="61">
        <f t="shared" si="1"/>
        <v>0</v>
      </c>
      <c r="U39" s="72">
        <f t="shared" si="2"/>
        <v>0</v>
      </c>
      <c r="V39" s="72">
        <f t="shared" si="3"/>
        <v>0</v>
      </c>
      <c r="W39" s="72">
        <f>LARGE($D39:G39,1)+LARGE($D39:G39,2)+LARGE($D39:G39,3)</f>
        <v>0</v>
      </c>
      <c r="X39" s="72">
        <f>LARGE($D39:H39,1)+LARGE($D39:H39,2)+LARGE($D39:H39,3)</f>
        <v>0</v>
      </c>
      <c r="Y39" s="72">
        <f>LARGE($D39:I39,1)+LARGE($D39:I39,2)+LARGE($D39:I39,3)</f>
        <v>0</v>
      </c>
      <c r="Z39" s="72">
        <f>LARGE($D39:J39,1)+LARGE($D39:J39,2)+LARGE($D39:J39,3)</f>
        <v>2.407804317791944</v>
      </c>
      <c r="AA39" s="72">
        <f>LARGE($D39:K39,1)+LARGE($D39:K39,2)+LARGE($D39:K39,3)</f>
        <v>3.869290658938378</v>
      </c>
      <c r="AB39" s="72">
        <f>LARGE($D39:L39,1)+LARGE($D39:L39,2)+LARGE($D39:L39,3)</f>
        <v>3.869290658938378</v>
      </c>
      <c r="AC39" s="72">
        <f>LARGE($D39:M39,1)+LARGE($D39:M39,2)+LARGE($D39:M39,3)</f>
        <v>3.869290658938378</v>
      </c>
    </row>
    <row r="40" spans="1:29" ht="12.75">
      <c r="A40" s="8" t="s">
        <v>88</v>
      </c>
      <c r="B40" s="1" t="s">
        <v>82</v>
      </c>
      <c r="C40" s="105" t="s">
        <v>89</v>
      </c>
      <c r="D40" s="109">
        <v>0</v>
      </c>
      <c r="E40" s="67">
        <v>0</v>
      </c>
      <c r="F40" s="67">
        <v>0</v>
      </c>
      <c r="G40" s="81">
        <f>VLOOKUP($A40&amp;$B40,'06.05.2007 j.'!$L$9:$M$30,2,FALSE)</f>
        <v>3.212979435182965</v>
      </c>
      <c r="H40" s="69">
        <v>0</v>
      </c>
      <c r="I40" s="69">
        <v>0</v>
      </c>
      <c r="J40" s="68">
        <v>0</v>
      </c>
      <c r="K40" s="68">
        <v>0</v>
      </c>
      <c r="L40" s="68">
        <v>0</v>
      </c>
      <c r="M40" s="68">
        <v>0</v>
      </c>
      <c r="N40" s="131">
        <f t="shared" si="5"/>
        <v>3.212979435182965</v>
      </c>
      <c r="O40" s="135">
        <v>35</v>
      </c>
      <c r="S40" s="74" t="str">
        <f t="shared" si="4"/>
        <v>ЕгоровВладислав</v>
      </c>
      <c r="T40" s="61">
        <f t="shared" si="1"/>
        <v>0</v>
      </c>
      <c r="U40" s="72">
        <f t="shared" si="2"/>
        <v>0</v>
      </c>
      <c r="V40" s="72">
        <f t="shared" si="3"/>
        <v>0</v>
      </c>
      <c r="W40" s="72">
        <f>LARGE($D40:G40,1)+LARGE($D40:G40,2)+LARGE($D40:G40,3)</f>
        <v>3.212979435182965</v>
      </c>
      <c r="X40" s="72">
        <f>LARGE($D40:H40,1)+LARGE($D40:H40,2)+LARGE($D40:H40,3)</f>
        <v>3.212979435182965</v>
      </c>
      <c r="Y40" s="72">
        <f>LARGE($D40:I40,1)+LARGE($D40:I40,2)+LARGE($D40:I40,3)</f>
        <v>3.212979435182965</v>
      </c>
      <c r="Z40" s="72">
        <f>LARGE($D40:J40,1)+LARGE($D40:J40,2)+LARGE($D40:J40,3)</f>
        <v>3.212979435182965</v>
      </c>
      <c r="AA40" s="72">
        <f>LARGE($D40:K40,1)+LARGE($D40:K40,2)+LARGE($D40:K40,3)</f>
        <v>3.212979435182965</v>
      </c>
      <c r="AB40" s="72">
        <f>LARGE($D40:L40,1)+LARGE($D40:L40,2)+LARGE($D40:L40,3)</f>
        <v>3.212979435182965</v>
      </c>
      <c r="AC40" s="72">
        <f>LARGE($D40:M40,1)+LARGE($D40:M40,2)+LARGE($D40:M40,3)</f>
        <v>3.212979435182965</v>
      </c>
    </row>
    <row r="41" spans="1:29" ht="12.75">
      <c r="A41" s="8" t="s">
        <v>76</v>
      </c>
      <c r="B41" s="1" t="s">
        <v>5</v>
      </c>
      <c r="C41" s="105" t="s">
        <v>11</v>
      </c>
      <c r="D41" s="109">
        <v>0</v>
      </c>
      <c r="E41" s="67">
        <v>0</v>
      </c>
      <c r="F41" s="82">
        <f>VLOOKUP($A41&amp;$B41,'22.04.2007 j.'!$L$9:$M$22,2,FALSE)</f>
        <v>3.2113071593671965</v>
      </c>
      <c r="G41" s="66">
        <v>0</v>
      </c>
      <c r="H41" s="69">
        <v>0</v>
      </c>
      <c r="I41" s="69">
        <v>0</v>
      </c>
      <c r="J41" s="68">
        <v>0</v>
      </c>
      <c r="K41" s="68">
        <v>0</v>
      </c>
      <c r="L41" s="68">
        <v>0</v>
      </c>
      <c r="M41" s="68">
        <v>0</v>
      </c>
      <c r="N41" s="131">
        <f t="shared" si="5"/>
        <v>3.2113071593671965</v>
      </c>
      <c r="O41" s="135">
        <v>35</v>
      </c>
      <c r="S41" s="74" t="str">
        <f t="shared" si="4"/>
        <v>МорозовАндрей</v>
      </c>
      <c r="T41" s="61">
        <f t="shared" si="1"/>
        <v>0</v>
      </c>
      <c r="U41" s="72">
        <f t="shared" si="2"/>
        <v>0</v>
      </c>
      <c r="V41" s="72">
        <f t="shared" si="3"/>
        <v>3.2113071593671965</v>
      </c>
      <c r="W41" s="72">
        <f>LARGE($D41:G41,1)+LARGE($D41:G41,2)+LARGE($D41:G41,3)</f>
        <v>3.2113071593671965</v>
      </c>
      <c r="X41" s="72">
        <f>LARGE($D41:H41,1)+LARGE($D41:H41,2)+LARGE($D41:H41,3)</f>
        <v>3.2113071593671965</v>
      </c>
      <c r="Y41" s="72">
        <f>LARGE($D41:I41,1)+LARGE($D41:I41,2)+LARGE($D41:I41,3)</f>
        <v>3.2113071593671965</v>
      </c>
      <c r="Z41" s="72">
        <f>LARGE($D41:J41,1)+LARGE($D41:J41,2)+LARGE($D41:J41,3)</f>
        <v>3.2113071593671965</v>
      </c>
      <c r="AA41" s="72">
        <f>LARGE($D41:K41,1)+LARGE($D41:K41,2)+LARGE($D41:K41,3)</f>
        <v>3.2113071593671965</v>
      </c>
      <c r="AB41" s="72">
        <f>LARGE($D41:L41,1)+LARGE($D41:L41,2)+LARGE($D41:L41,3)</f>
        <v>3.2113071593671965</v>
      </c>
      <c r="AC41" s="72">
        <f>LARGE($D41:M41,1)+LARGE($D41:M41,2)+LARGE($D41:M41,3)</f>
        <v>3.2113071593671965</v>
      </c>
    </row>
    <row r="42" spans="1:29" ht="12.75">
      <c r="A42" s="8" t="s">
        <v>128</v>
      </c>
      <c r="B42" s="1" t="s">
        <v>129</v>
      </c>
      <c r="C42" s="105"/>
      <c r="D42" s="109">
        <v>0</v>
      </c>
      <c r="E42" s="66">
        <v>0</v>
      </c>
      <c r="F42" s="67">
        <v>0</v>
      </c>
      <c r="G42" s="69">
        <v>0</v>
      </c>
      <c r="H42" s="69">
        <v>0</v>
      </c>
      <c r="I42" s="69">
        <v>0</v>
      </c>
      <c r="J42" s="68">
        <v>0</v>
      </c>
      <c r="K42" s="96">
        <f>VLOOKUP($A42&amp;$B42,'11.08.2007 j.'!$L$9:$M$30,2,FALSE)</f>
        <v>2.922972682292868</v>
      </c>
      <c r="L42" s="68">
        <v>0</v>
      </c>
      <c r="M42" s="68">
        <v>0</v>
      </c>
      <c r="N42" s="131">
        <f t="shared" si="5"/>
        <v>2.922972682292868</v>
      </c>
      <c r="O42" s="135">
        <v>37</v>
      </c>
      <c r="S42" s="74" t="str">
        <f t="shared" si="4"/>
        <v>ВасекинДенис</v>
      </c>
      <c r="T42" s="61">
        <f t="shared" si="1"/>
        <v>0</v>
      </c>
      <c r="U42" s="72">
        <f t="shared" si="2"/>
        <v>0</v>
      </c>
      <c r="V42" s="72">
        <f t="shared" si="3"/>
        <v>0</v>
      </c>
      <c r="W42" s="72">
        <f>LARGE($D42:G42,1)+LARGE($D42:G42,2)+LARGE($D42:G42,3)</f>
        <v>0</v>
      </c>
      <c r="X42" s="72">
        <f>LARGE($D42:H42,1)+LARGE($D42:H42,2)+LARGE($D42:H42,3)</f>
        <v>0</v>
      </c>
      <c r="Y42" s="72">
        <f>LARGE($D42:I42,1)+LARGE($D42:I42,2)+LARGE($D42:I42,3)</f>
        <v>0</v>
      </c>
      <c r="Z42" s="72">
        <f>LARGE($D42:J42,1)+LARGE($D42:J42,2)+LARGE($D42:J42,3)</f>
        <v>0</v>
      </c>
      <c r="AA42" s="72">
        <f>LARGE($D42:K42,1)+LARGE($D42:K42,2)+LARGE($D42:K42,3)</f>
        <v>2.922972682292868</v>
      </c>
      <c r="AB42" s="72">
        <f>LARGE($D42:L42,1)+LARGE($D42:L42,2)+LARGE($D42:L42,3)</f>
        <v>2.922972682292868</v>
      </c>
      <c r="AC42" s="72">
        <f>LARGE($D42:M42,1)+LARGE($D42:M42,2)+LARGE($D42:M42,3)</f>
        <v>2.922972682292868</v>
      </c>
    </row>
    <row r="43" spans="1:29" ht="12.75">
      <c r="A43" s="97" t="s">
        <v>132</v>
      </c>
      <c r="B43" s="2" t="s">
        <v>50</v>
      </c>
      <c r="C43" s="104" t="s">
        <v>18</v>
      </c>
      <c r="D43" s="109">
        <v>0</v>
      </c>
      <c r="E43" s="66">
        <v>0</v>
      </c>
      <c r="F43" s="67">
        <v>0</v>
      </c>
      <c r="G43" s="70">
        <v>0</v>
      </c>
      <c r="H43" s="69">
        <v>0</v>
      </c>
      <c r="I43" s="69">
        <v>0</v>
      </c>
      <c r="J43" s="68">
        <v>0</v>
      </c>
      <c r="K43" s="68">
        <v>0</v>
      </c>
      <c r="L43" s="96">
        <f>VLOOKUP($A43&amp;$B43,'18.08.2007 j.'!$L$9:$M$30,2,FALSE)</f>
        <v>2.857457321588683</v>
      </c>
      <c r="M43" s="68">
        <v>0</v>
      </c>
      <c r="N43" s="131">
        <f t="shared" si="5"/>
        <v>2.857457321588683</v>
      </c>
      <c r="O43" s="135">
        <v>38</v>
      </c>
      <c r="S43" s="74" t="str">
        <f t="shared" si="4"/>
        <v>ГурьяновЕвгений</v>
      </c>
      <c r="T43" s="61">
        <f t="shared" si="1"/>
        <v>0</v>
      </c>
      <c r="U43" s="72">
        <f t="shared" si="2"/>
        <v>0</v>
      </c>
      <c r="V43" s="72">
        <f t="shared" si="3"/>
        <v>0</v>
      </c>
      <c r="W43" s="72">
        <f>LARGE($D43:G43,1)+LARGE($D43:G43,2)+LARGE($D43:G43,3)</f>
        <v>0</v>
      </c>
      <c r="X43" s="72">
        <f>LARGE($D43:H43,1)+LARGE($D43:H43,2)+LARGE($D43:H43,3)</f>
        <v>0</v>
      </c>
      <c r="Y43" s="72">
        <f>LARGE($D43:I43,1)+LARGE($D43:I43,2)+LARGE($D43:I43,3)</f>
        <v>0</v>
      </c>
      <c r="Z43" s="72">
        <f>LARGE($D43:J43,1)+LARGE($D43:J43,2)+LARGE($D43:J43,3)</f>
        <v>0</v>
      </c>
      <c r="AA43" s="72">
        <f>LARGE($D43:K43,1)+LARGE($D43:K43,2)+LARGE($D43:K43,3)</f>
        <v>0</v>
      </c>
      <c r="AB43" s="72">
        <f>LARGE($D43:L43,1)+LARGE($D43:L43,2)+LARGE($D43:L43,3)</f>
        <v>2.857457321588683</v>
      </c>
      <c r="AC43" s="72">
        <f>LARGE($D43:M43,1)+LARGE($D43:M43,2)+LARGE($D43:M43,3)</f>
        <v>2.857457321588683</v>
      </c>
    </row>
    <row r="44" spans="1:29" ht="12.75">
      <c r="A44" s="8" t="s">
        <v>133</v>
      </c>
      <c r="B44" s="1" t="s">
        <v>134</v>
      </c>
      <c r="C44" s="105" t="s">
        <v>18</v>
      </c>
      <c r="D44" s="109">
        <v>0</v>
      </c>
      <c r="E44" s="66">
        <v>0</v>
      </c>
      <c r="F44" s="67">
        <v>0</v>
      </c>
      <c r="G44" s="70">
        <v>0</v>
      </c>
      <c r="H44" s="69">
        <v>0</v>
      </c>
      <c r="I44" s="69">
        <v>0</v>
      </c>
      <c r="J44" s="68">
        <v>0</v>
      </c>
      <c r="K44" s="68">
        <v>0</v>
      </c>
      <c r="L44" s="96">
        <f>VLOOKUP($A44&amp;$B44,'18.08.2007 j.'!$L$9:$M$30,2,FALSE)</f>
        <v>2.857457321588683</v>
      </c>
      <c r="M44" s="68">
        <v>0</v>
      </c>
      <c r="N44" s="131">
        <f t="shared" si="5"/>
        <v>2.857457321588683</v>
      </c>
      <c r="O44" s="135">
        <v>38</v>
      </c>
      <c r="S44" s="74" t="str">
        <f t="shared" si="4"/>
        <v>КорчагинЭдуард</v>
      </c>
      <c r="T44" s="61">
        <f t="shared" si="1"/>
        <v>0</v>
      </c>
      <c r="U44" s="72">
        <f t="shared" si="2"/>
        <v>0</v>
      </c>
      <c r="V44" s="72">
        <f t="shared" si="3"/>
        <v>0</v>
      </c>
      <c r="W44" s="72">
        <f>LARGE($D44:G44,1)+LARGE($D44:G44,2)+LARGE($D44:G44,3)</f>
        <v>0</v>
      </c>
      <c r="X44" s="72">
        <f>LARGE($D44:H44,1)+LARGE($D44:H44,2)+LARGE($D44:H44,3)</f>
        <v>0</v>
      </c>
      <c r="Y44" s="72">
        <f>LARGE($D44:I44,1)+LARGE($D44:I44,2)+LARGE($D44:I44,3)</f>
        <v>0</v>
      </c>
      <c r="Z44" s="72">
        <f>LARGE($D44:J44,1)+LARGE($D44:J44,2)+LARGE($D44:J44,3)</f>
        <v>0</v>
      </c>
      <c r="AA44" s="72">
        <f>LARGE($D44:K44,1)+LARGE($D44:K44,2)+LARGE($D44:K44,3)</f>
        <v>0</v>
      </c>
      <c r="AB44" s="72">
        <f>LARGE($D44:L44,1)+LARGE($D44:L44,2)+LARGE($D44:L44,3)</f>
        <v>2.857457321588683</v>
      </c>
      <c r="AC44" s="72">
        <f>LARGE($D44:M44,1)+LARGE($D44:M44,2)+LARGE($D44:M44,3)</f>
        <v>2.857457321588683</v>
      </c>
    </row>
    <row r="45" spans="1:29" ht="12.75">
      <c r="A45" s="8" t="s">
        <v>81</v>
      </c>
      <c r="B45" s="1" t="s">
        <v>63</v>
      </c>
      <c r="C45" s="104" t="s">
        <v>16</v>
      </c>
      <c r="D45" s="109">
        <v>0</v>
      </c>
      <c r="E45" s="67">
        <v>0</v>
      </c>
      <c r="F45" s="82">
        <f>VLOOKUP($A45&amp;$B45,'22.04.2007 j.'!$L$9:$M$22,2,FALSE)</f>
        <v>1.0704357197890655</v>
      </c>
      <c r="G45" s="95">
        <f>VLOOKUP($A45&amp;$B45,'06.05.2007 j.'!$L$9:$M$30,2,FALSE)</f>
        <v>1.6064897175914825</v>
      </c>
      <c r="H45" s="69">
        <v>0</v>
      </c>
      <c r="I45" s="69">
        <v>0</v>
      </c>
      <c r="J45" s="68">
        <v>0</v>
      </c>
      <c r="K45" s="68">
        <v>0</v>
      </c>
      <c r="L45" s="68">
        <v>0</v>
      </c>
      <c r="M45" s="68">
        <v>0</v>
      </c>
      <c r="N45" s="131">
        <f t="shared" si="5"/>
        <v>2.676925437380548</v>
      </c>
      <c r="O45" s="135">
        <v>40</v>
      </c>
      <c r="S45" s="74" t="str">
        <f t="shared" si="4"/>
        <v>ГромовАлександр</v>
      </c>
      <c r="T45" s="61">
        <f t="shared" si="1"/>
        <v>0</v>
      </c>
      <c r="U45" s="72">
        <f t="shared" si="2"/>
        <v>0</v>
      </c>
      <c r="V45" s="72">
        <f t="shared" si="3"/>
        <v>1.0704357197890655</v>
      </c>
      <c r="W45" s="72">
        <f>LARGE($D45:G45,1)+LARGE($D45:G45,2)+LARGE($D45:G45,3)</f>
        <v>2.676925437380548</v>
      </c>
      <c r="X45" s="72">
        <f>LARGE($D45:H45,1)+LARGE($D45:H45,2)+LARGE($D45:H45,3)</f>
        <v>2.676925437380548</v>
      </c>
      <c r="Y45" s="72">
        <f>LARGE($D45:I45,1)+LARGE($D45:I45,2)+LARGE($D45:I45,3)</f>
        <v>2.676925437380548</v>
      </c>
      <c r="Z45" s="72">
        <f>LARGE($D45:J45,1)+LARGE($D45:J45,2)+LARGE($D45:J45,3)</f>
        <v>2.676925437380548</v>
      </c>
      <c r="AA45" s="72">
        <f>LARGE($D45:K45,1)+LARGE($D45:K45,2)+LARGE($D45:K45,3)</f>
        <v>2.676925437380548</v>
      </c>
      <c r="AB45" s="72">
        <f>LARGE($D45:L45,1)+LARGE($D45:L45,2)+LARGE($D45:L45,3)</f>
        <v>2.676925437380548</v>
      </c>
      <c r="AC45" s="72">
        <f>LARGE($D45:M45,1)+LARGE($D45:M45,2)+LARGE($D45:M45,3)</f>
        <v>2.676925437380548</v>
      </c>
    </row>
    <row r="46" spans="1:29" ht="12.75">
      <c r="A46" s="93" t="s">
        <v>111</v>
      </c>
      <c r="B46" s="92" t="s">
        <v>63</v>
      </c>
      <c r="C46" s="104" t="s">
        <v>16</v>
      </c>
      <c r="D46" s="109">
        <v>0</v>
      </c>
      <c r="E46" s="67">
        <v>0</v>
      </c>
      <c r="F46" s="67">
        <v>0</v>
      </c>
      <c r="G46" s="70">
        <v>0</v>
      </c>
      <c r="H46" s="83">
        <f>VLOOKUP($A46&amp;$B46,'09.06.2007 j.'!$L$9:$M$30,2,FALSE)</f>
        <v>2.6617306101401934</v>
      </c>
      <c r="I46" s="69">
        <v>0</v>
      </c>
      <c r="J46" s="68">
        <v>0</v>
      </c>
      <c r="K46" s="68">
        <v>0</v>
      </c>
      <c r="L46" s="68">
        <v>0</v>
      </c>
      <c r="M46" s="68">
        <v>0</v>
      </c>
      <c r="N46" s="131">
        <f t="shared" si="5"/>
        <v>2.6617306101401934</v>
      </c>
      <c r="O46" s="135">
        <v>41</v>
      </c>
      <c r="S46" s="74" t="str">
        <f t="shared" si="4"/>
        <v>КудреватыхАлександр</v>
      </c>
      <c r="T46" s="61">
        <f t="shared" si="1"/>
        <v>0</v>
      </c>
      <c r="U46" s="72">
        <f t="shared" si="2"/>
        <v>0</v>
      </c>
      <c r="V46" s="72">
        <f t="shared" si="3"/>
        <v>0</v>
      </c>
      <c r="W46" s="72">
        <f>LARGE($D46:G46,1)+LARGE($D46:G46,2)+LARGE($D46:G46,3)</f>
        <v>0</v>
      </c>
      <c r="X46" s="72">
        <f>LARGE($D46:H46,1)+LARGE($D46:H46,2)+LARGE($D46:H46,3)</f>
        <v>2.6617306101401934</v>
      </c>
      <c r="Y46" s="72">
        <f>LARGE($D46:I46,1)+LARGE($D46:I46,2)+LARGE($D46:I46,3)</f>
        <v>2.6617306101401934</v>
      </c>
      <c r="Z46" s="72">
        <f>LARGE($D46:J46,1)+LARGE($D46:J46,2)+LARGE($D46:J46,3)</f>
        <v>2.6617306101401934</v>
      </c>
      <c r="AA46" s="72">
        <f>LARGE($D46:K46,1)+LARGE($D46:K46,2)+LARGE($D46:K46,3)</f>
        <v>2.6617306101401934</v>
      </c>
      <c r="AB46" s="72">
        <f>LARGE($D46:L46,1)+LARGE($D46:L46,2)+LARGE($D46:L46,3)</f>
        <v>2.6617306101401934</v>
      </c>
      <c r="AC46" s="72">
        <f>LARGE($D46:M46,1)+LARGE($D46:M46,2)+LARGE($D46:M46,3)</f>
        <v>2.6617306101401934</v>
      </c>
    </row>
    <row r="47" spans="1:29" ht="12.75">
      <c r="A47" s="8" t="s">
        <v>52</v>
      </c>
      <c r="B47" s="1" t="s">
        <v>82</v>
      </c>
      <c r="C47" s="105" t="s">
        <v>11</v>
      </c>
      <c r="D47" s="110">
        <f>VLOOKUP($A47&amp;$B47,'04.02.2007 j.'!$L$7:$M$30,2,FALSE)</f>
        <v>1.5</v>
      </c>
      <c r="E47" s="67">
        <v>0</v>
      </c>
      <c r="F47" s="82">
        <f>VLOOKUP($A47&amp;$B47,'22.04.2007 j.'!$L$9:$M$22,2,FALSE)</f>
        <v>1.0704357197890655</v>
      </c>
      <c r="G47" s="69">
        <v>0</v>
      </c>
      <c r="H47" s="69">
        <v>0</v>
      </c>
      <c r="I47" s="69">
        <v>0</v>
      </c>
      <c r="J47" s="68">
        <v>0</v>
      </c>
      <c r="K47" s="68">
        <v>0</v>
      </c>
      <c r="L47" s="68">
        <v>0</v>
      </c>
      <c r="M47" s="68">
        <v>0</v>
      </c>
      <c r="N47" s="131">
        <f t="shared" si="5"/>
        <v>2.5704357197890655</v>
      </c>
      <c r="O47" s="135">
        <v>42</v>
      </c>
      <c r="S47" s="74" t="str">
        <f t="shared" si="4"/>
        <v>НекрасовВладислав</v>
      </c>
      <c r="T47" s="61">
        <f t="shared" si="1"/>
        <v>1.5</v>
      </c>
      <c r="U47" s="72">
        <f t="shared" si="2"/>
        <v>1.5</v>
      </c>
      <c r="V47" s="72">
        <f t="shared" si="3"/>
        <v>2.5704357197890655</v>
      </c>
      <c r="W47" s="72">
        <f>LARGE($D47:G47,1)+LARGE($D47:G47,2)+LARGE($D47:G47,3)</f>
        <v>2.5704357197890655</v>
      </c>
      <c r="X47" s="72">
        <f>LARGE($D47:H47,1)+LARGE($D47:H47,2)+LARGE($D47:H47,3)</f>
        <v>2.5704357197890655</v>
      </c>
      <c r="Y47" s="72">
        <f>LARGE($D47:I47,1)+LARGE($D47:I47,2)+LARGE($D47:I47,3)</f>
        <v>2.5704357197890655</v>
      </c>
      <c r="Z47" s="72">
        <f>LARGE($D47:J47,1)+LARGE($D47:J47,2)+LARGE($D47:J47,3)</f>
        <v>2.5704357197890655</v>
      </c>
      <c r="AA47" s="72">
        <f>LARGE($D47:K47,1)+LARGE($D47:K47,2)+LARGE($D47:K47,3)</f>
        <v>2.5704357197890655</v>
      </c>
      <c r="AB47" s="72">
        <f>LARGE($D47:L47,1)+LARGE($D47:L47,2)+LARGE($D47:L47,3)</f>
        <v>2.5704357197890655</v>
      </c>
      <c r="AC47" s="72">
        <f>LARGE($D47:M47,1)+LARGE($D47:M47,2)+LARGE($D47:M47,3)</f>
        <v>2.5704357197890655</v>
      </c>
    </row>
    <row r="48" spans="1:29" ht="12.75">
      <c r="A48" s="8" t="s">
        <v>116</v>
      </c>
      <c r="B48" s="1" t="s">
        <v>8</v>
      </c>
      <c r="C48" s="105" t="s">
        <v>139</v>
      </c>
      <c r="D48" s="111">
        <v>0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96">
        <f>VLOOKUP($A48&amp;$B48,'29.07.2007 j.'!$L$9:$M$30,2,FALSE)</f>
        <v>2.407804317791944</v>
      </c>
      <c r="K48" s="68">
        <v>0</v>
      </c>
      <c r="L48" s="68">
        <v>0</v>
      </c>
      <c r="M48" s="68">
        <v>0</v>
      </c>
      <c r="N48" s="131">
        <f t="shared" si="5"/>
        <v>2.407804317791944</v>
      </c>
      <c r="O48" s="135">
        <v>43</v>
      </c>
      <c r="S48" s="74" t="str">
        <f t="shared" si="4"/>
        <v>ЛавренковАлексей</v>
      </c>
      <c r="T48" s="61">
        <f t="shared" si="1"/>
        <v>0</v>
      </c>
      <c r="U48" s="72">
        <f t="shared" si="2"/>
        <v>0</v>
      </c>
      <c r="V48" s="72">
        <f t="shared" si="3"/>
        <v>0</v>
      </c>
      <c r="W48" s="72">
        <f>LARGE($D48:G48,1)+LARGE($D48:G48,2)+LARGE($D48:G48,3)</f>
        <v>0</v>
      </c>
      <c r="X48" s="72">
        <f>LARGE($D48:H48,1)+LARGE($D48:H48,2)+LARGE($D48:H48,3)</f>
        <v>0</v>
      </c>
      <c r="Y48" s="72">
        <f>LARGE($D48:I48,1)+LARGE($D48:I48,2)+LARGE($D48:I48,3)</f>
        <v>0</v>
      </c>
      <c r="Z48" s="72">
        <f>LARGE($D48:J48,1)+LARGE($D48:J48,2)+LARGE($D48:J48,3)</f>
        <v>2.407804317791944</v>
      </c>
      <c r="AA48" s="72">
        <f>LARGE($D48:K48,1)+LARGE($D48:K48,2)+LARGE($D48:K48,3)</f>
        <v>2.407804317791944</v>
      </c>
      <c r="AB48" s="72">
        <f>LARGE($D48:L48,1)+LARGE($D48:L48,2)+LARGE($D48:L48,3)</f>
        <v>2.407804317791944</v>
      </c>
      <c r="AC48" s="72">
        <f>LARGE($D48:M48,1)+LARGE($D48:M48,2)+LARGE($D48:M48,3)</f>
        <v>2.407804317791944</v>
      </c>
    </row>
    <row r="49" spans="1:29" ht="12.75">
      <c r="A49" s="97" t="s">
        <v>119</v>
      </c>
      <c r="B49" s="2" t="s">
        <v>67</v>
      </c>
      <c r="C49" s="107" t="s">
        <v>16</v>
      </c>
      <c r="D49" s="111">
        <v>0</v>
      </c>
      <c r="E49" s="69">
        <v>0</v>
      </c>
      <c r="F49" s="69">
        <v>0</v>
      </c>
      <c r="G49" s="69">
        <v>0</v>
      </c>
      <c r="H49" s="69">
        <v>0</v>
      </c>
      <c r="I49" s="69">
        <v>0</v>
      </c>
      <c r="J49" s="96">
        <f>VLOOKUP($A49&amp;$B49,'29.07.2007 j.'!$L$9:$M$30,2,FALSE)</f>
        <v>2.407804317791944</v>
      </c>
      <c r="K49" s="68">
        <v>0</v>
      </c>
      <c r="L49" s="68">
        <v>0</v>
      </c>
      <c r="M49" s="68">
        <v>0</v>
      </c>
      <c r="N49" s="131">
        <f t="shared" si="5"/>
        <v>2.407804317791944</v>
      </c>
      <c r="O49" s="135">
        <v>43</v>
      </c>
      <c r="S49" s="74" t="str">
        <f t="shared" si="4"/>
        <v>ТемновДмитрий</v>
      </c>
      <c r="T49" s="61">
        <f t="shared" si="1"/>
        <v>0</v>
      </c>
      <c r="U49" s="72">
        <f t="shared" si="2"/>
        <v>0</v>
      </c>
      <c r="V49" s="72">
        <f t="shared" si="3"/>
        <v>0</v>
      </c>
      <c r="W49" s="72">
        <f>LARGE($D49:G49,1)+LARGE($D49:G49,2)+LARGE($D49:G49,3)</f>
        <v>0</v>
      </c>
      <c r="X49" s="72">
        <f>LARGE($D49:H49,1)+LARGE($D49:H49,2)+LARGE($D49:H49,3)</f>
        <v>0</v>
      </c>
      <c r="Y49" s="72">
        <f>LARGE($D49:I49,1)+LARGE($D49:I49,2)+LARGE($D49:I49,3)</f>
        <v>0</v>
      </c>
      <c r="Z49" s="72">
        <f>LARGE($D49:J49,1)+LARGE($D49:J49,2)+LARGE($D49:J49,3)</f>
        <v>2.407804317791944</v>
      </c>
      <c r="AA49" s="72">
        <f>LARGE($D49:K49,1)+LARGE($D49:K49,2)+LARGE($D49:K49,3)</f>
        <v>2.407804317791944</v>
      </c>
      <c r="AB49" s="72">
        <f>LARGE($D49:L49,1)+LARGE($D49:L49,2)+LARGE($D49:L49,3)</f>
        <v>2.407804317791944</v>
      </c>
      <c r="AC49" s="72">
        <f>LARGE($D49:M49,1)+LARGE($D49:M49,2)+LARGE($D49:M49,3)</f>
        <v>2.407804317791944</v>
      </c>
    </row>
    <row r="50" spans="1:29" ht="12.75">
      <c r="A50" s="97" t="s">
        <v>118</v>
      </c>
      <c r="B50" s="2" t="s">
        <v>67</v>
      </c>
      <c r="C50" s="107" t="s">
        <v>16</v>
      </c>
      <c r="D50" s="111">
        <v>0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96">
        <f>VLOOKUP($A50&amp;$B50,'29.07.2007 j.'!$L$9:$M$30,2,FALSE)</f>
        <v>2.407804317791944</v>
      </c>
      <c r="K50" s="68">
        <v>0</v>
      </c>
      <c r="L50" s="68">
        <v>0</v>
      </c>
      <c r="M50" s="68">
        <v>0</v>
      </c>
      <c r="N50" s="131">
        <f t="shared" si="5"/>
        <v>2.407804317791944</v>
      </c>
      <c r="O50" s="135">
        <v>43</v>
      </c>
      <c r="S50" s="74" t="str">
        <f t="shared" si="4"/>
        <v>ШеварутинДмитрий</v>
      </c>
      <c r="T50" s="61">
        <f t="shared" si="1"/>
        <v>0</v>
      </c>
      <c r="U50" s="72">
        <f t="shared" si="2"/>
        <v>0</v>
      </c>
      <c r="V50" s="72">
        <f t="shared" si="3"/>
        <v>0</v>
      </c>
      <c r="W50" s="72">
        <f>LARGE($D50:G50,1)+LARGE($D50:G50,2)+LARGE($D50:G50,3)</f>
        <v>0</v>
      </c>
      <c r="X50" s="72">
        <f>LARGE($D50:H50,1)+LARGE($D50:H50,2)+LARGE($D50:H50,3)</f>
        <v>0</v>
      </c>
      <c r="Y50" s="72">
        <f>LARGE($D50:I50,1)+LARGE($D50:I50,2)+LARGE($D50:I50,3)</f>
        <v>0</v>
      </c>
      <c r="Z50" s="72">
        <f>LARGE($D50:J50,1)+LARGE($D50:J50,2)+LARGE($D50:J50,3)</f>
        <v>2.407804317791944</v>
      </c>
      <c r="AA50" s="72">
        <f>LARGE($D50:K50,1)+LARGE($D50:K50,2)+LARGE($D50:K50,3)</f>
        <v>2.407804317791944</v>
      </c>
      <c r="AB50" s="72">
        <f>LARGE($D50:L50,1)+LARGE($D50:L50,2)+LARGE($D50:L50,3)</f>
        <v>2.407804317791944</v>
      </c>
      <c r="AC50" s="72">
        <f>LARGE($D50:M50,1)+LARGE($D50:M50,2)+LARGE($D50:M50,3)</f>
        <v>2.407804317791944</v>
      </c>
    </row>
    <row r="51" spans="1:29" ht="12.75">
      <c r="A51" s="8" t="s">
        <v>138</v>
      </c>
      <c r="B51" s="1" t="s">
        <v>130</v>
      </c>
      <c r="C51" s="107" t="s">
        <v>16</v>
      </c>
      <c r="D51" s="111">
        <v>0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8">
        <v>0</v>
      </c>
      <c r="K51" s="96">
        <f>VLOOKUP($A51&amp;$B51,'11.08.2007 j.'!$L$9:$M$30,2,FALSE)</f>
        <v>1.9486484548619123</v>
      </c>
      <c r="L51" s="68">
        <v>0</v>
      </c>
      <c r="M51" s="68">
        <v>0</v>
      </c>
      <c r="N51" s="131">
        <f t="shared" si="5"/>
        <v>1.9486484548619123</v>
      </c>
      <c r="O51" s="135">
        <v>46</v>
      </c>
      <c r="S51" s="74" t="str">
        <f t="shared" si="4"/>
        <v>ШубкинИлья</v>
      </c>
      <c r="T51" s="61">
        <f t="shared" si="1"/>
        <v>0</v>
      </c>
      <c r="U51" s="72">
        <f t="shared" si="2"/>
        <v>0</v>
      </c>
      <c r="V51" s="72">
        <f t="shared" si="3"/>
        <v>0</v>
      </c>
      <c r="W51" s="72">
        <f>LARGE($D51:G51,1)+LARGE($D51:G51,2)+LARGE($D51:G51,3)</f>
        <v>0</v>
      </c>
      <c r="X51" s="72">
        <f>LARGE($D51:H51,1)+LARGE($D51:H51,2)+LARGE($D51:H51,3)</f>
        <v>0</v>
      </c>
      <c r="Y51" s="72">
        <f>LARGE($D51:I51,1)+LARGE($D51:I51,2)+LARGE($D51:I51,3)</f>
        <v>0</v>
      </c>
      <c r="Z51" s="72">
        <f>LARGE($D51:J51,1)+LARGE($D51:J51,2)+LARGE($D51:J51,3)</f>
        <v>0</v>
      </c>
      <c r="AA51" s="72">
        <f>LARGE($D51:K51,1)+LARGE($D51:K51,2)+LARGE($D51:K51,3)</f>
        <v>1.9486484548619123</v>
      </c>
      <c r="AB51" s="72">
        <f>LARGE($D51:L51,1)+LARGE($D51:L51,2)+LARGE($D51:L51,3)</f>
        <v>1.9486484548619123</v>
      </c>
      <c r="AC51" s="72">
        <f>LARGE($D51:M51,1)+LARGE($D51:M51,2)+LARGE($D51:M51,3)</f>
        <v>1.9486484548619123</v>
      </c>
    </row>
    <row r="52" spans="1:29" ht="12.75">
      <c r="A52" s="8" t="s">
        <v>90</v>
      </c>
      <c r="B52" s="1" t="s">
        <v>91</v>
      </c>
      <c r="C52" s="106" t="s">
        <v>86</v>
      </c>
      <c r="D52" s="111">
        <v>0</v>
      </c>
      <c r="E52" s="69">
        <v>0</v>
      </c>
      <c r="F52" s="69">
        <v>0</v>
      </c>
      <c r="G52" s="83">
        <f>VLOOKUP($A52&amp;$B52,'06.05.2007 j.'!$L$9:$M$30,2,FALSE)</f>
        <v>1.9277876611097786</v>
      </c>
      <c r="H52" s="69">
        <v>0</v>
      </c>
      <c r="I52" s="69">
        <v>0</v>
      </c>
      <c r="J52" s="68">
        <v>0</v>
      </c>
      <c r="K52" s="68">
        <v>0</v>
      </c>
      <c r="L52" s="68">
        <v>0</v>
      </c>
      <c r="M52" s="68">
        <v>0</v>
      </c>
      <c r="N52" s="131">
        <f t="shared" si="5"/>
        <v>1.9277876611097786</v>
      </c>
      <c r="O52" s="135">
        <v>47</v>
      </c>
      <c r="S52" s="74" t="str">
        <f t="shared" si="4"/>
        <v>РомановВадим</v>
      </c>
      <c r="T52" s="61">
        <f t="shared" si="1"/>
        <v>0</v>
      </c>
      <c r="U52" s="72">
        <f t="shared" si="2"/>
        <v>0</v>
      </c>
      <c r="V52" s="72">
        <f t="shared" si="3"/>
        <v>0</v>
      </c>
      <c r="W52" s="72">
        <f>LARGE($D52:G52,1)+LARGE($D52:G52,2)+LARGE($D52:G52,3)</f>
        <v>1.9277876611097786</v>
      </c>
      <c r="X52" s="72">
        <f>LARGE($D52:H52,1)+LARGE($D52:H52,2)+LARGE($D52:H52,3)</f>
        <v>1.9277876611097786</v>
      </c>
      <c r="Y52" s="72">
        <f>LARGE($D52:I52,1)+LARGE($D52:I52,2)+LARGE($D52:I52,3)</f>
        <v>1.9277876611097786</v>
      </c>
      <c r="Z52" s="72">
        <f>LARGE($D52:J52,1)+LARGE($D52:J52,2)+LARGE($D52:J52,3)</f>
        <v>1.9277876611097786</v>
      </c>
      <c r="AA52" s="72">
        <f>LARGE($D52:K52,1)+LARGE($D52:K52,2)+LARGE($D52:K52,3)</f>
        <v>1.9277876611097786</v>
      </c>
      <c r="AB52" s="72">
        <f>LARGE($D52:L52,1)+LARGE($D52:L52,2)+LARGE($D52:L52,3)</f>
        <v>1.9277876611097786</v>
      </c>
      <c r="AC52" s="72">
        <f>LARGE($D52:M52,1)+LARGE($D52:M52,2)+LARGE($D52:M52,3)</f>
        <v>1.9277876611097786</v>
      </c>
    </row>
    <row r="53" spans="1:29" ht="12.75">
      <c r="A53" s="8" t="s">
        <v>93</v>
      </c>
      <c r="B53" s="1" t="s">
        <v>94</v>
      </c>
      <c r="C53" s="106" t="s">
        <v>86</v>
      </c>
      <c r="D53" s="111">
        <v>0</v>
      </c>
      <c r="E53" s="69">
        <v>0</v>
      </c>
      <c r="F53" s="69">
        <v>0</v>
      </c>
      <c r="G53" s="83">
        <f>VLOOKUP($A53&amp;$B53,'06.05.2007 j.'!$L$9:$M$30,2,FALSE)</f>
        <v>1.9277876611097786</v>
      </c>
      <c r="H53" s="69">
        <v>0</v>
      </c>
      <c r="I53" s="69">
        <v>0</v>
      </c>
      <c r="J53" s="68">
        <v>0</v>
      </c>
      <c r="K53" s="68">
        <v>0</v>
      </c>
      <c r="L53" s="68">
        <v>0</v>
      </c>
      <c r="M53" s="68">
        <v>0</v>
      </c>
      <c r="N53" s="131">
        <f t="shared" si="5"/>
        <v>1.9277876611097786</v>
      </c>
      <c r="O53" s="135">
        <v>47</v>
      </c>
      <c r="S53" s="74" t="str">
        <f t="shared" si="4"/>
        <v>ХуторныйАртем</v>
      </c>
      <c r="T53" s="61">
        <f t="shared" si="1"/>
        <v>0</v>
      </c>
      <c r="U53" s="72">
        <f t="shared" si="2"/>
        <v>0</v>
      </c>
      <c r="V53" s="72">
        <f t="shared" si="3"/>
        <v>0</v>
      </c>
      <c r="W53" s="72">
        <f>LARGE($D53:G53,1)+LARGE($D53:G53,2)+LARGE($D53:G53,3)</f>
        <v>1.9277876611097786</v>
      </c>
      <c r="X53" s="72">
        <f>LARGE($D53:H53,1)+LARGE($D53:H53,2)+LARGE($D53:H53,3)</f>
        <v>1.9277876611097786</v>
      </c>
      <c r="Y53" s="72">
        <f>LARGE($D53:I53,1)+LARGE($D53:I53,2)+LARGE($D53:I53,3)</f>
        <v>1.9277876611097786</v>
      </c>
      <c r="Z53" s="72">
        <f>LARGE($D53:J53,1)+LARGE($D53:J53,2)+LARGE($D53:J53,3)</f>
        <v>1.9277876611097786</v>
      </c>
      <c r="AA53" s="72">
        <f>LARGE($D53:K53,1)+LARGE($D53:K53,2)+LARGE($D53:K53,3)</f>
        <v>1.9277876611097786</v>
      </c>
      <c r="AB53" s="72">
        <f>LARGE($D53:L53,1)+LARGE($D53:L53,2)+LARGE($D53:L53,3)</f>
        <v>1.9277876611097786</v>
      </c>
      <c r="AC53" s="72">
        <f>LARGE($D53:M53,1)+LARGE($D53:M53,2)+LARGE($D53:M53,3)</f>
        <v>1.9277876611097786</v>
      </c>
    </row>
    <row r="54" spans="1:29" ht="12.75">
      <c r="A54" s="8" t="s">
        <v>77</v>
      </c>
      <c r="B54" s="1" t="s">
        <v>9</v>
      </c>
      <c r="C54" s="107" t="s">
        <v>11</v>
      </c>
      <c r="D54" s="111">
        <v>0</v>
      </c>
      <c r="E54" s="69">
        <v>0</v>
      </c>
      <c r="F54" s="83">
        <f>VLOOKUP($A54&amp;$B54,'22.04.2007 j.'!$L$9:$M$22,2,FALSE)</f>
        <v>1.7840595329817757</v>
      </c>
      <c r="G54" s="69">
        <v>0</v>
      </c>
      <c r="H54" s="69">
        <v>0</v>
      </c>
      <c r="I54" s="69">
        <v>0</v>
      </c>
      <c r="J54" s="68">
        <v>0</v>
      </c>
      <c r="K54" s="68">
        <v>0</v>
      </c>
      <c r="L54" s="68">
        <v>0</v>
      </c>
      <c r="M54" s="68">
        <v>0</v>
      </c>
      <c r="N54" s="131">
        <f t="shared" si="5"/>
        <v>1.7840595329817757</v>
      </c>
      <c r="O54" s="135">
        <v>49</v>
      </c>
      <c r="S54" s="74" t="str">
        <f t="shared" si="4"/>
        <v>БыковПавел</v>
      </c>
      <c r="T54" s="61">
        <f t="shared" si="1"/>
        <v>0</v>
      </c>
      <c r="U54" s="72">
        <f t="shared" si="2"/>
        <v>0</v>
      </c>
      <c r="V54" s="72">
        <f t="shared" si="3"/>
        <v>1.7840595329817757</v>
      </c>
      <c r="W54" s="72">
        <f>LARGE($D54:G54,1)+LARGE($D54:G54,2)+LARGE($D54:G54,3)</f>
        <v>1.7840595329817757</v>
      </c>
      <c r="X54" s="72">
        <f>LARGE($D54:H54,1)+LARGE($D54:H54,2)+LARGE($D54:H54,3)</f>
        <v>1.7840595329817757</v>
      </c>
      <c r="Y54" s="72">
        <f>LARGE($D54:I54,1)+LARGE($D54:I54,2)+LARGE($D54:I54,3)</f>
        <v>1.7840595329817757</v>
      </c>
      <c r="Z54" s="72">
        <f>LARGE($D54:J54,1)+LARGE($D54:J54,2)+LARGE($D54:J54,3)</f>
        <v>1.7840595329817757</v>
      </c>
      <c r="AA54" s="72">
        <f>LARGE($D54:K54,1)+LARGE($D54:K54,2)+LARGE($D54:K54,3)</f>
        <v>1.7840595329817757</v>
      </c>
      <c r="AB54" s="72">
        <f>LARGE($D54:L54,1)+LARGE($D54:L54,2)+LARGE($D54:L54,3)</f>
        <v>1.7840595329817757</v>
      </c>
      <c r="AC54" s="72">
        <f>LARGE($D54:M54,1)+LARGE($D54:M54,2)+LARGE($D54:M54,3)</f>
        <v>1.7840595329817757</v>
      </c>
    </row>
    <row r="55" spans="1:29" ht="12.75">
      <c r="A55" s="8" t="s">
        <v>80</v>
      </c>
      <c r="B55" s="1" t="s">
        <v>8</v>
      </c>
      <c r="C55" s="107" t="s">
        <v>11</v>
      </c>
      <c r="D55" s="111">
        <v>0</v>
      </c>
      <c r="E55" s="69">
        <v>0</v>
      </c>
      <c r="F55" s="83">
        <f>VLOOKUP($A55&amp;$B55,'22.04.2007 j.'!$L$9:$M$22,2,FALSE)</f>
        <v>1.7840595329817757</v>
      </c>
      <c r="G55" s="69">
        <v>0</v>
      </c>
      <c r="H55" s="69">
        <v>0</v>
      </c>
      <c r="I55" s="69">
        <v>0</v>
      </c>
      <c r="J55" s="68">
        <v>0</v>
      </c>
      <c r="K55" s="68">
        <v>0</v>
      </c>
      <c r="L55" s="68">
        <v>0</v>
      </c>
      <c r="M55" s="68">
        <v>0</v>
      </c>
      <c r="N55" s="131">
        <f t="shared" si="5"/>
        <v>1.7840595329817757</v>
      </c>
      <c r="O55" s="135">
        <v>49</v>
      </c>
      <c r="S55" s="74" t="str">
        <f t="shared" si="4"/>
        <v>ЩекутеевАлексей</v>
      </c>
      <c r="T55" s="61">
        <f t="shared" si="1"/>
        <v>0</v>
      </c>
      <c r="U55" s="72">
        <f aca="true" t="shared" si="6" ref="U55:U60">D55+E55</f>
        <v>0</v>
      </c>
      <c r="V55" s="72">
        <f aca="true" t="shared" si="7" ref="V55:V60">SUM(D55:F55)</f>
        <v>1.7840595329817757</v>
      </c>
      <c r="W55" s="72">
        <f>LARGE($D55:G55,1)+LARGE($D55:G55,2)+LARGE($D55:G55,3)</f>
        <v>1.7840595329817757</v>
      </c>
      <c r="X55" s="72">
        <f>LARGE($D55:H55,1)+LARGE($D55:H55,2)+LARGE($D55:H55,3)</f>
        <v>1.7840595329817757</v>
      </c>
      <c r="Y55" s="72">
        <f>LARGE($D55:I55,1)+LARGE($D55:I55,2)+LARGE($D55:I55,3)</f>
        <v>1.7840595329817757</v>
      </c>
      <c r="Z55" s="72">
        <f>LARGE($D55:J55,1)+LARGE($D55:J55,2)+LARGE($D55:J55,3)</f>
        <v>1.7840595329817757</v>
      </c>
      <c r="AA55" s="72">
        <f>LARGE($D55:K55,1)+LARGE($D55:K55,2)+LARGE($D55:K55,3)</f>
        <v>1.7840595329817757</v>
      </c>
      <c r="AB55" s="72">
        <f>LARGE($D55:L55,1)+LARGE($D55:L55,2)+LARGE($D55:L55,3)</f>
        <v>1.7840595329817757</v>
      </c>
      <c r="AC55" s="72">
        <f>LARGE($D55:M55,1)+LARGE($D55:M55,2)+LARGE($D55:M55,3)</f>
        <v>1.7840595329817757</v>
      </c>
    </row>
    <row r="56" spans="1:29" ht="12.75">
      <c r="A56" s="8" t="s">
        <v>95</v>
      </c>
      <c r="B56" s="1" t="s">
        <v>91</v>
      </c>
      <c r="C56" s="106" t="s">
        <v>16</v>
      </c>
      <c r="D56" s="111">
        <v>0</v>
      </c>
      <c r="E56" s="69">
        <v>0</v>
      </c>
      <c r="F56" s="69">
        <v>0</v>
      </c>
      <c r="G56" s="83">
        <f>VLOOKUP($A56&amp;$B56,'06.05.2007 j.'!$L$9:$M$30,2,FALSE)</f>
        <v>1.6064897175914825</v>
      </c>
      <c r="H56" s="69">
        <v>0</v>
      </c>
      <c r="I56" s="69">
        <v>0</v>
      </c>
      <c r="J56" s="68">
        <v>0</v>
      </c>
      <c r="K56" s="68">
        <v>0</v>
      </c>
      <c r="L56" s="68">
        <v>0</v>
      </c>
      <c r="M56" s="68">
        <v>0</v>
      </c>
      <c r="N56" s="131">
        <f t="shared" si="5"/>
        <v>1.6064897175914825</v>
      </c>
      <c r="O56" s="135">
        <v>51</v>
      </c>
      <c r="S56" s="74" t="str">
        <f t="shared" si="4"/>
        <v>БалашевВадим</v>
      </c>
      <c r="T56" s="61">
        <f t="shared" si="1"/>
        <v>0</v>
      </c>
      <c r="U56" s="72">
        <f t="shared" si="6"/>
        <v>0</v>
      </c>
      <c r="V56" s="72">
        <f t="shared" si="7"/>
        <v>0</v>
      </c>
      <c r="W56" s="72">
        <f>LARGE($D56:G56,1)+LARGE($D56:G56,2)+LARGE($D56:G56,3)</f>
        <v>1.6064897175914825</v>
      </c>
      <c r="X56" s="72">
        <f>LARGE($D56:H56,1)+LARGE($D56:H56,2)+LARGE($D56:H56,3)</f>
        <v>1.6064897175914825</v>
      </c>
      <c r="Y56" s="72">
        <f>LARGE($D56:I56,1)+LARGE($D56:I56,2)+LARGE($D56:I56,3)</f>
        <v>1.6064897175914825</v>
      </c>
      <c r="Z56" s="72">
        <f>LARGE($D56:J56,1)+LARGE($D56:J56,2)+LARGE($D56:J56,3)</f>
        <v>1.6064897175914825</v>
      </c>
      <c r="AA56" s="72">
        <f>LARGE($D56:K56,1)+LARGE($D56:K56,2)+LARGE($D56:K56,3)</f>
        <v>1.6064897175914825</v>
      </c>
      <c r="AB56" s="72">
        <f>LARGE($D56:L56,1)+LARGE($D56:L56,2)+LARGE($D56:L56,3)</f>
        <v>1.6064897175914825</v>
      </c>
      <c r="AC56" s="72">
        <f>LARGE($D56:M56,1)+LARGE($D56:M56,2)+LARGE($D56:M56,3)</f>
        <v>1.6064897175914825</v>
      </c>
    </row>
    <row r="57" spans="1:29" ht="12.75">
      <c r="A57" s="8" t="s">
        <v>96</v>
      </c>
      <c r="B57" s="1" t="s">
        <v>91</v>
      </c>
      <c r="C57" s="106" t="s">
        <v>16</v>
      </c>
      <c r="D57" s="111">
        <v>0</v>
      </c>
      <c r="E57" s="69">
        <v>0</v>
      </c>
      <c r="F57" s="69">
        <v>0</v>
      </c>
      <c r="G57" s="83">
        <f>VLOOKUP($A57&amp;$B57,'06.05.2007 j.'!$L$9:$M$30,2,FALSE)</f>
        <v>1.6064897175914825</v>
      </c>
      <c r="H57" s="69">
        <v>0</v>
      </c>
      <c r="I57" s="69">
        <v>0</v>
      </c>
      <c r="J57" s="68">
        <v>0</v>
      </c>
      <c r="K57" s="68">
        <v>0</v>
      </c>
      <c r="L57" s="68">
        <v>0</v>
      </c>
      <c r="M57" s="68">
        <v>0</v>
      </c>
      <c r="N57" s="131">
        <f t="shared" si="5"/>
        <v>1.6064897175914825</v>
      </c>
      <c r="O57" s="135">
        <v>51</v>
      </c>
      <c r="S57" s="74" t="str">
        <f t="shared" si="4"/>
        <v>ДенисенкоВадим</v>
      </c>
      <c r="T57" s="61">
        <f t="shared" si="1"/>
        <v>0</v>
      </c>
      <c r="U57" s="72">
        <f t="shared" si="6"/>
        <v>0</v>
      </c>
      <c r="V57" s="72">
        <f t="shared" si="7"/>
        <v>0</v>
      </c>
      <c r="W57" s="72">
        <f>LARGE($D57:G57,1)+LARGE($D57:G57,2)+LARGE($D57:G57,3)</f>
        <v>1.6064897175914825</v>
      </c>
      <c r="X57" s="72">
        <f>LARGE($D57:H57,1)+LARGE($D57:H57,2)+LARGE($D57:H57,3)</f>
        <v>1.6064897175914825</v>
      </c>
      <c r="Y57" s="72">
        <f>LARGE($D57:I57,1)+LARGE($D57:I57,2)+LARGE($D57:I57,3)</f>
        <v>1.6064897175914825</v>
      </c>
      <c r="Z57" s="72">
        <f>LARGE($D57:J57,1)+LARGE($D57:J57,2)+LARGE($D57:J57,3)</f>
        <v>1.6064897175914825</v>
      </c>
      <c r="AA57" s="72">
        <f>LARGE($D57:K57,1)+LARGE($D57:K57,2)+LARGE($D57:K57,3)</f>
        <v>1.6064897175914825</v>
      </c>
      <c r="AB57" s="72">
        <f>LARGE($D57:L57,1)+LARGE($D57:L57,2)+LARGE($D57:L57,3)</f>
        <v>1.6064897175914825</v>
      </c>
      <c r="AC57" s="72">
        <f>LARGE($D57:M57,1)+LARGE($D57:M57,2)+LARGE($D57:M57,3)</f>
        <v>1.6064897175914825</v>
      </c>
    </row>
    <row r="58" spans="1:29" ht="12.75">
      <c r="A58" s="8" t="s">
        <v>88</v>
      </c>
      <c r="B58" s="1" t="s">
        <v>67</v>
      </c>
      <c r="C58" s="106" t="s">
        <v>16</v>
      </c>
      <c r="D58" s="111">
        <v>0</v>
      </c>
      <c r="E58" s="69">
        <v>0</v>
      </c>
      <c r="F58" s="69">
        <v>0</v>
      </c>
      <c r="G58" s="83">
        <f>VLOOKUP($A58&amp;$B58,'06.05.2007 j.'!$L$9:$M$30,2,FALSE)</f>
        <v>1.6064897175914825</v>
      </c>
      <c r="H58" s="69">
        <v>0</v>
      </c>
      <c r="I58" s="69">
        <v>0</v>
      </c>
      <c r="J58" s="68">
        <v>0</v>
      </c>
      <c r="K58" s="68">
        <v>0</v>
      </c>
      <c r="L58" s="68">
        <v>0</v>
      </c>
      <c r="M58" s="68">
        <v>0</v>
      </c>
      <c r="N58" s="131">
        <f t="shared" si="5"/>
        <v>1.6064897175914825</v>
      </c>
      <c r="O58" s="135">
        <v>51</v>
      </c>
      <c r="S58" s="74" t="str">
        <f t="shared" si="4"/>
        <v>ЕгоровДмитрий</v>
      </c>
      <c r="T58" s="61">
        <f t="shared" si="1"/>
        <v>0</v>
      </c>
      <c r="U58" s="72">
        <f t="shared" si="6"/>
        <v>0</v>
      </c>
      <c r="V58" s="72">
        <f t="shared" si="7"/>
        <v>0</v>
      </c>
      <c r="W58" s="72">
        <f>LARGE($D58:G58,1)+LARGE($D58:G58,2)+LARGE($D58:G58,3)</f>
        <v>1.6064897175914825</v>
      </c>
      <c r="X58" s="72">
        <f>LARGE($D58:H58,1)+LARGE($D58:H58,2)+LARGE($D58:H58,3)</f>
        <v>1.6064897175914825</v>
      </c>
      <c r="Y58" s="72">
        <f>LARGE($D58:I58,1)+LARGE($D58:I58,2)+LARGE($D58:I58,3)</f>
        <v>1.6064897175914825</v>
      </c>
      <c r="Z58" s="72">
        <f>LARGE($D58:J58,1)+LARGE($D58:J58,2)+LARGE($D58:J58,3)</f>
        <v>1.6064897175914825</v>
      </c>
      <c r="AA58" s="72">
        <f>LARGE($D58:K58,1)+LARGE($D58:K58,2)+LARGE($D58:K58,3)</f>
        <v>1.6064897175914825</v>
      </c>
      <c r="AB58" s="72">
        <f>LARGE($D58:L58,1)+LARGE($D58:L58,2)+LARGE($D58:L58,3)</f>
        <v>1.6064897175914825</v>
      </c>
      <c r="AC58" s="72">
        <f>LARGE($D58:M58,1)+LARGE($D58:M58,2)+LARGE($D58:M58,3)</f>
        <v>1.6064897175914825</v>
      </c>
    </row>
    <row r="59" spans="1:29" ht="12.75">
      <c r="A59" s="8" t="s">
        <v>70</v>
      </c>
      <c r="B59" s="1" t="s">
        <v>71</v>
      </c>
      <c r="C59" s="107" t="s">
        <v>16</v>
      </c>
      <c r="D59" s="111">
        <v>0</v>
      </c>
      <c r="E59" s="83">
        <f>VLOOKUP($A59&amp;$B59,'19.02.2007 j.'!$L$9:$M$22,2,FALSE)</f>
        <v>1.5321180555555554</v>
      </c>
      <c r="F59" s="69">
        <v>0</v>
      </c>
      <c r="G59" s="69">
        <v>0</v>
      </c>
      <c r="H59" s="69">
        <v>0</v>
      </c>
      <c r="I59" s="69">
        <v>0</v>
      </c>
      <c r="J59" s="68">
        <v>0</v>
      </c>
      <c r="K59" s="68">
        <v>0</v>
      </c>
      <c r="L59" s="68">
        <v>0</v>
      </c>
      <c r="M59" s="68">
        <v>0</v>
      </c>
      <c r="N59" s="131">
        <f t="shared" si="5"/>
        <v>1.5321180555555554</v>
      </c>
      <c r="O59" s="135">
        <v>54</v>
      </c>
      <c r="S59" s="74" t="str">
        <f t="shared" si="4"/>
        <v>ОжерельевЕгор</v>
      </c>
      <c r="T59" s="61">
        <f t="shared" si="1"/>
        <v>0</v>
      </c>
      <c r="U59" s="72">
        <f t="shared" si="6"/>
        <v>1.5321180555555554</v>
      </c>
      <c r="V59" s="72">
        <f t="shared" si="7"/>
        <v>1.5321180555555554</v>
      </c>
      <c r="W59" s="72">
        <f>LARGE($D59:G59,1)+LARGE($D59:G59,2)+LARGE($D59:G59,3)</f>
        <v>1.5321180555555554</v>
      </c>
      <c r="X59" s="72">
        <f>LARGE($D59:H59,1)+LARGE($D59:H59,2)+LARGE($D59:H59,3)</f>
        <v>1.5321180555555554</v>
      </c>
      <c r="Y59" s="72">
        <f>LARGE($D59:I59,1)+LARGE($D59:I59,2)+LARGE($D59:I59,3)</f>
        <v>1.5321180555555554</v>
      </c>
      <c r="Z59" s="72">
        <f>LARGE($D59:J59,1)+LARGE($D59:J59,2)+LARGE($D59:J59,3)</f>
        <v>1.5321180555555554</v>
      </c>
      <c r="AA59" s="72">
        <f>LARGE($D59:K59,1)+LARGE($D59:K59,2)+LARGE($D59:K59,3)</f>
        <v>1.5321180555555554</v>
      </c>
      <c r="AB59" s="72">
        <f>LARGE($D59:L59,1)+LARGE($D59:L59,2)+LARGE($D59:L59,3)</f>
        <v>1.5321180555555554</v>
      </c>
      <c r="AC59" s="72">
        <f>LARGE($D59:M59,1)+LARGE($D59:M59,2)+LARGE($D59:M59,3)</f>
        <v>1.5321180555555554</v>
      </c>
    </row>
    <row r="60" spans="1:29" ht="12.75">
      <c r="A60" s="8" t="s">
        <v>68</v>
      </c>
      <c r="B60" s="1" t="s">
        <v>69</v>
      </c>
      <c r="C60" s="104" t="s">
        <v>19</v>
      </c>
      <c r="D60" s="111">
        <v>0</v>
      </c>
      <c r="E60" s="83">
        <f>VLOOKUP($A60&amp;$B60,'19.02.2007 j.'!$L$9:$M$22,2,FALSE)</f>
        <v>1.5321180555555554</v>
      </c>
      <c r="F60" s="69">
        <v>0</v>
      </c>
      <c r="G60" s="69">
        <v>0</v>
      </c>
      <c r="H60" s="69">
        <v>0</v>
      </c>
      <c r="I60" s="69">
        <v>0</v>
      </c>
      <c r="J60" s="68">
        <v>0</v>
      </c>
      <c r="K60" s="68">
        <v>0</v>
      </c>
      <c r="L60" s="68">
        <v>0</v>
      </c>
      <c r="M60" s="68">
        <v>0</v>
      </c>
      <c r="N60" s="131">
        <f t="shared" si="5"/>
        <v>1.5321180555555554</v>
      </c>
      <c r="O60" s="135">
        <v>55</v>
      </c>
      <c r="S60" s="74" t="str">
        <f t="shared" si="4"/>
        <v>УсевичКонстантин</v>
      </c>
      <c r="T60" s="61">
        <f t="shared" si="1"/>
        <v>0</v>
      </c>
      <c r="U60" s="72">
        <f t="shared" si="6"/>
        <v>1.5321180555555554</v>
      </c>
      <c r="V60" s="72">
        <f t="shared" si="7"/>
        <v>1.5321180555555554</v>
      </c>
      <c r="W60" s="72">
        <f>LARGE($D60:G60,1)+LARGE($D60:G60,2)+LARGE($D60:G60,3)</f>
        <v>1.5321180555555554</v>
      </c>
      <c r="X60" s="72">
        <f>LARGE($D60:H60,1)+LARGE($D60:H60,2)+LARGE($D60:H60,3)</f>
        <v>1.5321180555555554</v>
      </c>
      <c r="Y60" s="72">
        <f>LARGE($D60:I60,1)+LARGE($D60:I60,2)+LARGE($D60:I60,3)</f>
        <v>1.5321180555555554</v>
      </c>
      <c r="Z60" s="72">
        <f>LARGE($D60:J60,1)+LARGE($D60:J60,2)+LARGE($D60:J60,3)</f>
        <v>1.5321180555555554</v>
      </c>
      <c r="AA60" s="72">
        <f>LARGE($D60:K60,1)+LARGE($D60:K60,2)+LARGE($D60:K60,3)</f>
        <v>1.5321180555555554</v>
      </c>
      <c r="AB60" s="72">
        <f>LARGE($D60:L60,1)+LARGE($D60:L60,2)+LARGE($D60:L60,3)</f>
        <v>1.5321180555555554</v>
      </c>
      <c r="AC60" s="72">
        <f>LARGE($D60:M60,1)+LARGE($D60:M60,2)+LARGE($D60:M60,3)</f>
        <v>1.5321180555555554</v>
      </c>
    </row>
    <row r="61" spans="1:29" ht="12.75">
      <c r="A61" s="8" t="s">
        <v>51</v>
      </c>
      <c r="B61" s="1" t="s">
        <v>10</v>
      </c>
      <c r="C61" s="105" t="s">
        <v>11</v>
      </c>
      <c r="D61" s="112">
        <f>VLOOKUP($A61&amp;$B61,'04.02.2007 j.'!$L$7:$M$30,2,FALSE)</f>
        <v>1.5</v>
      </c>
      <c r="E61" s="69">
        <v>0</v>
      </c>
      <c r="F61" s="69">
        <v>0</v>
      </c>
      <c r="G61" s="69">
        <v>0</v>
      </c>
      <c r="H61" s="69">
        <v>0</v>
      </c>
      <c r="I61" s="69">
        <v>0</v>
      </c>
      <c r="J61" s="68">
        <v>0</v>
      </c>
      <c r="K61" s="68">
        <v>0</v>
      </c>
      <c r="L61" s="68">
        <v>0</v>
      </c>
      <c r="M61" s="68">
        <v>0</v>
      </c>
      <c r="N61" s="131">
        <f t="shared" si="5"/>
        <v>1.5</v>
      </c>
      <c r="O61" s="135">
        <v>56</v>
      </c>
      <c r="S61" s="74" t="str">
        <f t="shared" si="4"/>
        <v>АрхиповСергей</v>
      </c>
      <c r="T61" s="61">
        <f t="shared" si="1"/>
        <v>1.5</v>
      </c>
      <c r="U61" s="72">
        <f t="shared" si="2"/>
        <v>1.5</v>
      </c>
      <c r="V61" s="72">
        <f t="shared" si="3"/>
        <v>1.5</v>
      </c>
      <c r="W61" s="72">
        <f>LARGE($D61:G61,1)+LARGE($D61:G61,2)+LARGE($D61:G61,3)</f>
        <v>1.5</v>
      </c>
      <c r="X61" s="72">
        <f>LARGE($D61:H61,1)+LARGE($D61:H61,2)+LARGE($D61:H61,3)</f>
        <v>1.5</v>
      </c>
      <c r="Y61" s="72">
        <f>LARGE($D61:I61,1)+LARGE($D61:I61,2)+LARGE($D61:I61,3)</f>
        <v>1.5</v>
      </c>
      <c r="Z61" s="72">
        <f>LARGE($D61:J61,1)+LARGE($D61:J61,2)+LARGE($D61:J61,3)</f>
        <v>1.5</v>
      </c>
      <c r="AA61" s="72">
        <f>LARGE($D61:K61,1)+LARGE($D61:K61,2)+LARGE($D61:K61,3)</f>
        <v>1.5</v>
      </c>
      <c r="AB61" s="72">
        <f>LARGE($D61:L61,1)+LARGE($D61:L61,2)+LARGE($D61:L61,3)</f>
        <v>1.5</v>
      </c>
      <c r="AC61" s="72">
        <f>LARGE($D61:M61,1)+LARGE($D61:M61,2)+LARGE($D61:M61,3)</f>
        <v>1.5</v>
      </c>
    </row>
    <row r="62" spans="1:29" ht="13.5" thickBot="1">
      <c r="A62" s="62"/>
      <c r="B62" s="94"/>
      <c r="C62" s="108"/>
      <c r="D62" s="113">
        <v>0</v>
      </c>
      <c r="E62" s="101">
        <v>0</v>
      </c>
      <c r="F62" s="101">
        <v>0</v>
      </c>
      <c r="G62" s="101">
        <v>0</v>
      </c>
      <c r="H62" s="101">
        <v>0</v>
      </c>
      <c r="I62" s="101">
        <v>0</v>
      </c>
      <c r="J62" s="101">
        <v>0</v>
      </c>
      <c r="K62" s="114">
        <v>0</v>
      </c>
      <c r="L62" s="71"/>
      <c r="M62" s="71">
        <v>0</v>
      </c>
      <c r="N62" s="132"/>
      <c r="O62" s="136"/>
      <c r="S62" s="74">
        <f t="shared" si="4"/>
      </c>
      <c r="T62" s="61">
        <f t="shared" si="1"/>
        <v>0</v>
      </c>
      <c r="U62" s="72">
        <f t="shared" si="2"/>
        <v>0</v>
      </c>
      <c r="V62" s="72">
        <f t="shared" si="3"/>
        <v>0</v>
      </c>
      <c r="W62" s="72">
        <f>LARGE($D62:G62,1)+LARGE($D62:G62,2)+LARGE($D62:G62,3)</f>
        <v>0</v>
      </c>
      <c r="X62" s="72">
        <f>LARGE($D62:H62,1)+LARGE($D62:H62,2)+LARGE($D62:H62,3)</f>
        <v>0</v>
      </c>
      <c r="Y62" s="72">
        <f>LARGE($D62:I62,1)+LARGE($D62:I62,2)+LARGE($D62:I62,3)</f>
        <v>0</v>
      </c>
      <c r="Z62" s="72">
        <f>LARGE($D62:J62,1)+LARGE($D62:J62,2)+LARGE($D62:J62,3)</f>
        <v>0</v>
      </c>
      <c r="AA62" s="72">
        <f>LARGE($D62:K62,1)+LARGE($D62:K62,2)+LARGE($D62:K62,3)</f>
        <v>0</v>
      </c>
      <c r="AB62" s="72">
        <f>LARGE($D62:L62,1)+LARGE($D62:L62,2)+LARGE($D62:L62,3)</f>
        <v>0</v>
      </c>
      <c r="AC62" s="72">
        <f>LARGE($D62:L62,1)+LARGE($D62:L62,2)+LARGE($D62:L62,3)</f>
        <v>0</v>
      </c>
    </row>
    <row r="63" spans="14:28" ht="12.75">
      <c r="N63" s="23"/>
      <c r="Y63" s="90"/>
      <c r="Z63" s="90"/>
      <c r="AA63" s="90"/>
      <c r="AB63" s="90"/>
    </row>
    <row r="64" spans="14:28" ht="12.75">
      <c r="N64" s="23"/>
      <c r="Y64" s="90"/>
      <c r="Z64" s="90"/>
      <c r="AA64" s="90"/>
      <c r="AB64" s="90"/>
    </row>
    <row r="65" spans="14:28" ht="12.75">
      <c r="N65" s="23"/>
      <c r="Y65" s="90"/>
      <c r="Z65" s="90"/>
      <c r="AA65" s="90"/>
      <c r="AB65" s="90"/>
    </row>
    <row r="66" spans="14:28" ht="12.75">
      <c r="N66" s="23"/>
      <c r="Y66" s="90"/>
      <c r="Z66" s="90"/>
      <c r="AA66" s="90"/>
      <c r="AB66" s="90"/>
    </row>
    <row r="67" spans="2:29" ht="12.75">
      <c r="B67" s="45" t="s">
        <v>35</v>
      </c>
      <c r="C67" s="46"/>
      <c r="D67" s="47">
        <f aca="true" t="shared" si="8" ref="D67:I67">SUM(D6:D66)</f>
        <v>144</v>
      </c>
      <c r="E67" s="47">
        <f t="shared" si="8"/>
        <v>145.55121527777771</v>
      </c>
      <c r="F67" s="47">
        <f t="shared" si="8"/>
        <v>101.69139337996117</v>
      </c>
      <c r="G67" s="47">
        <f t="shared" si="8"/>
        <v>162.2554614767397</v>
      </c>
      <c r="H67" s="47">
        <f t="shared" si="8"/>
        <v>118.44701215123861</v>
      </c>
      <c r="I67" s="47">
        <f t="shared" si="8"/>
        <v>137.53076320266499</v>
      </c>
      <c r="J67" s="47">
        <f>SUM(J6:J66)</f>
        <v>190.21654110556355</v>
      </c>
      <c r="K67" s="47">
        <f>SUM(K6:K66)</f>
        <v>141.76417509120415</v>
      </c>
      <c r="L67" s="47">
        <f>SUM(L6:L66)</f>
        <v>117.15575018513601</v>
      </c>
      <c r="M67" s="47">
        <f>SUM(M6:M66)</f>
        <v>186.05796092489118</v>
      </c>
      <c r="N67" s="47"/>
      <c r="T67" s="47">
        <f aca="true" t="shared" si="9" ref="T67:AC67">SUM(T6:T62)</f>
        <v>144</v>
      </c>
      <c r="U67" s="47">
        <f t="shared" si="9"/>
        <v>289.5512152777777</v>
      </c>
      <c r="V67" s="47">
        <f t="shared" si="9"/>
        <v>391.2426086577389</v>
      </c>
      <c r="W67" s="47">
        <f t="shared" si="9"/>
        <v>551.9659520789229</v>
      </c>
      <c r="X67" s="47">
        <f t="shared" si="9"/>
        <v>631.2571184215363</v>
      </c>
      <c r="Y67" s="47">
        <f t="shared" si="9"/>
        <v>709.8977517029172</v>
      </c>
      <c r="Z67" s="47">
        <f t="shared" si="9"/>
        <v>834.072167697434</v>
      </c>
      <c r="AA67" s="47">
        <f t="shared" si="9"/>
        <v>903.1198920448186</v>
      </c>
      <c r="AB67" s="47">
        <f t="shared" si="9"/>
        <v>947.7802157188111</v>
      </c>
      <c r="AC67" s="47">
        <f t="shared" si="9"/>
        <v>1044.7146940193545</v>
      </c>
    </row>
    <row r="68" spans="2:14" ht="12.75">
      <c r="B68" s="43"/>
      <c r="C68" s="44"/>
      <c r="D68" s="42"/>
      <c r="E68" s="42"/>
      <c r="N68" s="23"/>
    </row>
    <row r="69" spans="13:14" ht="25.5">
      <c r="M69" s="34" t="s">
        <v>36</v>
      </c>
      <c r="N69" s="35">
        <f>SUM(N6:N67)</f>
        <v>1044.7146940193545</v>
      </c>
    </row>
  </sheetData>
  <mergeCells count="4">
    <mergeCell ref="D4:M4"/>
    <mergeCell ref="A4:A5"/>
    <mergeCell ref="B4:B5"/>
    <mergeCell ref="C4:C5"/>
  </mergeCell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M26"/>
  <sheetViews>
    <sheetView zoomScale="80" zoomScaleNormal="80" workbookViewId="0" topLeftCell="A1">
      <selection activeCell="F10" sqref="F10"/>
    </sheetView>
  </sheetViews>
  <sheetFormatPr defaultColWidth="9.00390625" defaultRowHeight="12.75"/>
  <cols>
    <col min="1" max="1" width="21.875" style="0" customWidth="1"/>
    <col min="2" max="2" width="16.625" style="0" customWidth="1"/>
    <col min="3" max="3" width="17.25390625" style="0" customWidth="1"/>
    <col min="4" max="4" width="9.875" style="0" customWidth="1"/>
    <col min="5" max="5" width="9.375" style="0" customWidth="1"/>
    <col min="6" max="6" width="9.875" style="0" customWidth="1"/>
    <col min="7" max="7" width="9.75390625" style="0" customWidth="1"/>
    <col min="9" max="9" width="20.75390625" style="0" customWidth="1"/>
    <col min="12" max="12" width="15.25390625" style="0" customWidth="1"/>
  </cols>
  <sheetData>
    <row r="1" spans="1:2" ht="12.75">
      <c r="A1" s="28" t="s">
        <v>123</v>
      </c>
      <c r="B1" s="29"/>
    </row>
    <row r="2" spans="1:2" ht="13.5" thickBot="1">
      <c r="A2" s="30" t="s">
        <v>53</v>
      </c>
      <c r="B2" s="31"/>
    </row>
    <row r="3" spans="1:2" ht="25.5">
      <c r="A3" s="12" t="s">
        <v>33</v>
      </c>
      <c r="B3" s="24">
        <v>100</v>
      </c>
    </row>
    <row r="4" spans="1:2" ht="25.5">
      <c r="A4" s="41" t="s">
        <v>31</v>
      </c>
      <c r="B4" s="48">
        <f>'Итог.'!AA67</f>
        <v>903.1198920448186</v>
      </c>
    </row>
    <row r="5" spans="1:2" ht="38.25">
      <c r="A5" s="40" t="s">
        <v>32</v>
      </c>
      <c r="B5" s="56">
        <f>SUM(D9:D44)</f>
        <v>387.1933818531054</v>
      </c>
    </row>
    <row r="6" spans="1:10" ht="13.5" thickBot="1">
      <c r="A6" s="13" t="s">
        <v>13</v>
      </c>
      <c r="B6" s="49">
        <f>B5/B4</f>
        <v>0.4287286607943416</v>
      </c>
      <c r="J6" s="4"/>
    </row>
    <row r="7" ht="13.5" thickBot="1">
      <c r="J7" s="4"/>
    </row>
    <row r="8" spans="1:13" s="3" customFormat="1" ht="27" customHeight="1" thickBot="1">
      <c r="A8" s="15" t="s">
        <v>14</v>
      </c>
      <c r="B8" s="16" t="s">
        <v>15</v>
      </c>
      <c r="C8" s="16" t="s">
        <v>20</v>
      </c>
      <c r="D8" s="38" t="s">
        <v>29</v>
      </c>
      <c r="E8" s="17" t="s">
        <v>23</v>
      </c>
      <c r="F8" s="17" t="s">
        <v>24</v>
      </c>
      <c r="G8" s="18" t="s">
        <v>12</v>
      </c>
      <c r="I8" s="11"/>
      <c r="L8" s="78" t="s">
        <v>103</v>
      </c>
      <c r="M8" s="78"/>
    </row>
    <row r="9" spans="1:13" ht="12.75">
      <c r="A9" s="8" t="s">
        <v>84</v>
      </c>
      <c r="B9" s="1" t="s">
        <v>67</v>
      </c>
      <c r="C9" s="2" t="s">
        <v>17</v>
      </c>
      <c r="D9" s="55">
        <f>VLOOKUP(A9&amp;B9,'Итог.'!$S$6:$AC$114,9,FALSE)</f>
        <v>113.20363096395546</v>
      </c>
      <c r="E9" s="52">
        <v>1</v>
      </c>
      <c r="F9" s="51">
        <f>VLOOKUP(E9,баллы!$A$2:$B$41,2,FALSE)</f>
        <v>25</v>
      </c>
      <c r="G9" s="21">
        <f aca="true" t="shared" si="0" ref="G9:G18">F9*(1+$B$6)*$B$3/100</f>
        <v>35.71821651985854</v>
      </c>
      <c r="L9" s="79" t="str">
        <f aca="true" t="shared" si="1" ref="L9:L26">A9&amp;B9</f>
        <v>Подгорный Дмитрий</v>
      </c>
      <c r="M9" s="80">
        <f aca="true" t="shared" si="2" ref="M9:M26">G9</f>
        <v>35.71821651985854</v>
      </c>
    </row>
    <row r="10" spans="1:13" ht="12.75">
      <c r="A10" s="2" t="s">
        <v>55</v>
      </c>
      <c r="B10" s="2" t="s">
        <v>56</v>
      </c>
      <c r="C10" s="2" t="s">
        <v>16</v>
      </c>
      <c r="D10" s="55">
        <f>VLOOKUP(A10&amp;B10,'Итог.'!$S$6:$AC$114,9,FALSE)</f>
        <v>108.54937036663696</v>
      </c>
      <c r="E10" s="53">
        <v>2</v>
      </c>
      <c r="F10" s="51">
        <f>VLOOKUP(E10,баллы!$A$2:$B$41,2,FALSE)</f>
        <v>19</v>
      </c>
      <c r="G10" s="22">
        <f t="shared" si="0"/>
        <v>27.14584455509249</v>
      </c>
      <c r="L10" s="79" t="str">
        <f t="shared" si="1"/>
        <v>СмирновМихаил</v>
      </c>
      <c r="M10" s="80">
        <f t="shared" si="2"/>
        <v>27.14584455509249</v>
      </c>
    </row>
    <row r="11" spans="1:13" ht="12.75">
      <c r="A11" s="2" t="s">
        <v>41</v>
      </c>
      <c r="B11" s="2" t="s">
        <v>42</v>
      </c>
      <c r="C11" s="2" t="s">
        <v>16</v>
      </c>
      <c r="D11" s="55">
        <f>VLOOKUP(A11&amp;B11,'Итог.'!$S$6:$AC$114,9,FALSE)</f>
        <v>91.56961750036069</v>
      </c>
      <c r="E11" s="53">
        <v>3</v>
      </c>
      <c r="F11" s="51">
        <f>VLOOKUP(E11,баллы!$A$2:$B$41,2,FALSE)</f>
        <v>14</v>
      </c>
      <c r="G11" s="22">
        <f t="shared" si="0"/>
        <v>20.00220125112078</v>
      </c>
      <c r="L11" s="79" t="str">
        <f t="shared" si="1"/>
        <v>АнучкинИгорь</v>
      </c>
      <c r="M11" s="80">
        <f t="shared" si="2"/>
        <v>20.00220125112078</v>
      </c>
    </row>
    <row r="12" spans="1:13" ht="12.75">
      <c r="A12" s="2" t="s">
        <v>0</v>
      </c>
      <c r="B12" s="2" t="s">
        <v>1</v>
      </c>
      <c r="C12" s="2" t="s">
        <v>16</v>
      </c>
      <c r="D12" s="55">
        <f>VLOOKUP(A12&amp;B12,'Итог.'!$S$6:$AC$114,9,FALSE)</f>
        <v>46.79799322415471</v>
      </c>
      <c r="E12" s="53">
        <v>5</v>
      </c>
      <c r="F12" s="51">
        <f>VLOOKUP(E12,баллы!$A$2:$B$41,2,FALSE)</f>
        <v>7</v>
      </c>
      <c r="G12" s="22">
        <f t="shared" si="0"/>
        <v>10.00110062556039</v>
      </c>
      <c r="L12" s="79" t="str">
        <f t="shared" si="1"/>
        <v>РязанцевКирилл</v>
      </c>
      <c r="M12" s="80">
        <f t="shared" si="2"/>
        <v>10.00110062556039</v>
      </c>
    </row>
    <row r="13" spans="1:13" ht="12.75">
      <c r="A13" s="2" t="s">
        <v>6</v>
      </c>
      <c r="B13" s="2" t="s">
        <v>7</v>
      </c>
      <c r="C13" s="2" t="s">
        <v>16</v>
      </c>
      <c r="D13" s="55">
        <f>VLOOKUP(A13&amp;B13,'Итог.'!$S$6:$AC$114,9,FALSE)</f>
        <v>14.246075539014779</v>
      </c>
      <c r="E13" s="53">
        <v>6</v>
      </c>
      <c r="F13" s="51">
        <v>4.5</v>
      </c>
      <c r="G13" s="22">
        <f t="shared" si="0"/>
        <v>6.429278973574537</v>
      </c>
      <c r="L13" s="79" t="str">
        <f t="shared" si="1"/>
        <v>СерегинТимур</v>
      </c>
      <c r="M13" s="80">
        <f t="shared" si="2"/>
        <v>6.429278973574537</v>
      </c>
    </row>
    <row r="14" spans="1:13" ht="12.75">
      <c r="A14" s="1" t="s">
        <v>131</v>
      </c>
      <c r="B14" s="1" t="s">
        <v>94</v>
      </c>
      <c r="C14" s="1" t="s">
        <v>16</v>
      </c>
      <c r="D14" s="55">
        <f>VLOOKUP(A14&amp;B14,'Итог.'!$S$6:$AC$114,9,FALSE)</f>
        <v>1.461486341146434</v>
      </c>
      <c r="E14" s="53">
        <v>6</v>
      </c>
      <c r="F14" s="51">
        <v>4.5</v>
      </c>
      <c r="G14" s="22">
        <f t="shared" si="0"/>
        <v>6.429278973574537</v>
      </c>
      <c r="L14" s="79" t="str">
        <f t="shared" si="1"/>
        <v>КотиковАртем</v>
      </c>
      <c r="M14" s="80">
        <f t="shared" si="2"/>
        <v>6.429278973574537</v>
      </c>
    </row>
    <row r="15" spans="1:13" ht="12.75">
      <c r="A15" s="2" t="s">
        <v>132</v>
      </c>
      <c r="B15" s="2" t="s">
        <v>50</v>
      </c>
      <c r="C15" s="2" t="s">
        <v>18</v>
      </c>
      <c r="D15" s="55">
        <v>0</v>
      </c>
      <c r="E15" s="53">
        <v>8</v>
      </c>
      <c r="F15" s="51">
        <v>2</v>
      </c>
      <c r="G15" s="22">
        <f t="shared" si="0"/>
        <v>2.857457321588683</v>
      </c>
      <c r="L15" s="79" t="str">
        <f t="shared" si="1"/>
        <v>ГурьяновЕвгений</v>
      </c>
      <c r="M15" s="80">
        <f t="shared" si="2"/>
        <v>2.857457321588683</v>
      </c>
    </row>
    <row r="16" spans="1:13" ht="12.75">
      <c r="A16" s="1" t="s">
        <v>133</v>
      </c>
      <c r="B16" s="1" t="s">
        <v>134</v>
      </c>
      <c r="C16" s="1" t="s">
        <v>18</v>
      </c>
      <c r="D16" s="55">
        <v>0</v>
      </c>
      <c r="E16" s="53">
        <v>8</v>
      </c>
      <c r="F16" s="51">
        <v>2</v>
      </c>
      <c r="G16" s="22">
        <f t="shared" si="0"/>
        <v>2.857457321588683</v>
      </c>
      <c r="L16" s="79" t="str">
        <f t="shared" si="1"/>
        <v>КорчагинЭдуард</v>
      </c>
      <c r="M16" s="80">
        <f t="shared" si="2"/>
        <v>2.857457321588683</v>
      </c>
    </row>
    <row r="17" spans="1:13" ht="12.75">
      <c r="A17" s="1" t="s">
        <v>49</v>
      </c>
      <c r="B17" s="1" t="s">
        <v>50</v>
      </c>
      <c r="C17" s="1" t="s">
        <v>18</v>
      </c>
      <c r="D17" s="55">
        <f>VLOOKUP(A17&amp;B17,'Итог.'!$S$6:$AC$114,9,FALSE)</f>
        <v>1.5</v>
      </c>
      <c r="E17" s="53">
        <v>8</v>
      </c>
      <c r="F17" s="51">
        <v>2</v>
      </c>
      <c r="G17" s="22">
        <f t="shared" si="0"/>
        <v>2.857457321588683</v>
      </c>
      <c r="L17" s="79" t="str">
        <f t="shared" si="1"/>
        <v>ПлюхинЕвгений</v>
      </c>
      <c r="M17" s="80">
        <f t="shared" si="2"/>
        <v>2.857457321588683</v>
      </c>
    </row>
    <row r="18" spans="1:13" ht="12.75">
      <c r="A18" s="1" t="s">
        <v>65</v>
      </c>
      <c r="B18" s="1" t="s">
        <v>34</v>
      </c>
      <c r="C18" s="1" t="s">
        <v>73</v>
      </c>
      <c r="D18" s="55">
        <f>VLOOKUP(A18&amp;B18,'Итог.'!$S$6:$AC$114,9,FALSE)</f>
        <v>9.865207917836303</v>
      </c>
      <c r="E18" s="53">
        <v>8</v>
      </c>
      <c r="F18" s="51">
        <v>2</v>
      </c>
      <c r="G18" s="22">
        <f t="shared" si="0"/>
        <v>2.857457321588683</v>
      </c>
      <c r="L18" s="79" t="str">
        <f t="shared" si="1"/>
        <v>ТкачевВладимир</v>
      </c>
      <c r="M18" s="80">
        <f t="shared" si="2"/>
        <v>2.857457321588683</v>
      </c>
    </row>
    <row r="19" spans="1:13" ht="12.75">
      <c r="A19" s="8"/>
      <c r="B19" s="1"/>
      <c r="C19" s="10"/>
      <c r="D19" s="55"/>
      <c r="E19" s="53"/>
      <c r="F19" s="51"/>
      <c r="G19" s="22"/>
      <c r="L19" s="79">
        <f t="shared" si="1"/>
      </c>
      <c r="M19" s="80">
        <f t="shared" si="2"/>
        <v>0</v>
      </c>
    </row>
    <row r="20" spans="1:13" ht="12.75">
      <c r="A20" s="8"/>
      <c r="B20" s="1"/>
      <c r="C20" s="10"/>
      <c r="D20" s="55"/>
      <c r="E20" s="53"/>
      <c r="F20" s="51"/>
      <c r="G20" s="22"/>
      <c r="L20" s="79">
        <f t="shared" si="1"/>
      </c>
      <c r="M20" s="80">
        <f t="shared" si="2"/>
        <v>0</v>
      </c>
    </row>
    <row r="21" spans="1:13" ht="14.25" customHeight="1">
      <c r="A21" s="2"/>
      <c r="B21" s="2"/>
      <c r="C21" s="10"/>
      <c r="D21" s="55"/>
      <c r="E21" s="53"/>
      <c r="F21" s="51"/>
      <c r="G21" s="22"/>
      <c r="L21" s="79">
        <f t="shared" si="1"/>
      </c>
      <c r="M21" s="80">
        <f t="shared" si="2"/>
        <v>0</v>
      </c>
    </row>
    <row r="22" spans="1:13" ht="12.75">
      <c r="A22" s="2"/>
      <c r="B22" s="2"/>
      <c r="C22" s="10"/>
      <c r="D22" s="55"/>
      <c r="E22" s="53"/>
      <c r="F22" s="51"/>
      <c r="G22" s="22"/>
      <c r="L22" s="79">
        <f t="shared" si="1"/>
      </c>
      <c r="M22" s="80">
        <f t="shared" si="2"/>
        <v>0</v>
      </c>
    </row>
    <row r="23" spans="1:13" ht="12.75">
      <c r="A23" s="2"/>
      <c r="B23" s="2"/>
      <c r="C23" s="10"/>
      <c r="D23" s="55"/>
      <c r="E23" s="53"/>
      <c r="F23" s="51"/>
      <c r="G23" s="22"/>
      <c r="L23" s="79">
        <f t="shared" si="1"/>
      </c>
      <c r="M23" s="80">
        <f t="shared" si="2"/>
        <v>0</v>
      </c>
    </row>
    <row r="24" spans="1:13" ht="12.75">
      <c r="A24" s="2"/>
      <c r="B24" s="2"/>
      <c r="C24" s="57"/>
      <c r="D24" s="55"/>
      <c r="E24" s="53"/>
      <c r="F24" s="39"/>
      <c r="G24" s="22"/>
      <c r="L24" s="79">
        <f t="shared" si="1"/>
      </c>
      <c r="M24" s="80">
        <f t="shared" si="2"/>
        <v>0</v>
      </c>
    </row>
    <row r="25" spans="12:13" ht="12.75">
      <c r="L25" s="79">
        <f t="shared" si="1"/>
      </c>
      <c r="M25" s="80">
        <f t="shared" si="2"/>
        <v>0</v>
      </c>
    </row>
    <row r="26" spans="12:13" ht="12.75">
      <c r="L26" s="79">
        <f t="shared" si="1"/>
      </c>
      <c r="M26" s="80">
        <f t="shared" si="2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M26"/>
  <sheetViews>
    <sheetView zoomScale="80" zoomScaleNormal="80" workbookViewId="0" topLeftCell="A1">
      <selection activeCell="F16" sqref="F16"/>
    </sheetView>
  </sheetViews>
  <sheetFormatPr defaultColWidth="9.00390625" defaultRowHeight="12.75"/>
  <cols>
    <col min="1" max="1" width="21.875" style="0" customWidth="1"/>
    <col min="2" max="2" width="16.625" style="0" customWidth="1"/>
    <col min="3" max="3" width="17.25390625" style="0" customWidth="1"/>
    <col min="4" max="4" width="9.875" style="0" customWidth="1"/>
    <col min="5" max="5" width="9.375" style="0" customWidth="1"/>
    <col min="6" max="6" width="9.875" style="0" customWidth="1"/>
    <col min="7" max="7" width="9.75390625" style="0" customWidth="1"/>
    <col min="9" max="9" width="20.75390625" style="0" customWidth="1"/>
    <col min="12" max="12" width="15.25390625" style="0" customWidth="1"/>
  </cols>
  <sheetData>
    <row r="1" spans="1:2" ht="12.75">
      <c r="A1" s="28" t="s">
        <v>136</v>
      </c>
      <c r="B1" s="29"/>
    </row>
    <row r="2" spans="1:2" ht="13.5" thickBot="1">
      <c r="A2" s="30" t="s">
        <v>53</v>
      </c>
      <c r="B2" s="31"/>
    </row>
    <row r="3" spans="1:2" ht="25.5">
      <c r="A3" s="12" t="s">
        <v>33</v>
      </c>
      <c r="B3" s="24">
        <v>125</v>
      </c>
    </row>
    <row r="4" spans="1:2" ht="25.5">
      <c r="A4" s="41" t="s">
        <v>31</v>
      </c>
      <c r="B4" s="48">
        <f>'Итог.'!AB67</f>
        <v>947.7802157188111</v>
      </c>
    </row>
    <row r="5" spans="1:2" ht="38.25">
      <c r="A5" s="40" t="s">
        <v>32</v>
      </c>
      <c r="B5" s="56">
        <f>SUM(D9:D44)</f>
        <v>569.1406818433009</v>
      </c>
    </row>
    <row r="6" spans="1:10" ht="13.5" thickBot="1">
      <c r="A6" s="13" t="s">
        <v>13</v>
      </c>
      <c r="B6" s="49">
        <f>B5/B4</f>
        <v>0.6004985886012147</v>
      </c>
      <c r="J6" s="4"/>
    </row>
    <row r="7" ht="13.5" thickBot="1">
      <c r="J7" s="4"/>
    </row>
    <row r="8" spans="1:13" s="3" customFormat="1" ht="27" customHeight="1" thickBot="1">
      <c r="A8" s="15" t="s">
        <v>14</v>
      </c>
      <c r="B8" s="16" t="s">
        <v>15</v>
      </c>
      <c r="C8" s="16" t="s">
        <v>20</v>
      </c>
      <c r="D8" s="38" t="s">
        <v>29</v>
      </c>
      <c r="E8" s="17" t="s">
        <v>23</v>
      </c>
      <c r="F8" s="17" t="s">
        <v>24</v>
      </c>
      <c r="G8" s="18" t="s">
        <v>12</v>
      </c>
      <c r="I8" s="11"/>
      <c r="L8" s="78" t="s">
        <v>103</v>
      </c>
      <c r="M8" s="78"/>
    </row>
    <row r="9" spans="1:13" ht="12.75">
      <c r="A9" s="5" t="s">
        <v>125</v>
      </c>
      <c r="B9" s="6" t="s">
        <v>126</v>
      </c>
      <c r="C9" s="147" t="s">
        <v>16</v>
      </c>
      <c r="D9" s="140">
        <f>VLOOKUP(A9&amp;B9,'Итог.'!$S$6:$AC$114,9,FALSE)</f>
        <v>27.76824048178225</v>
      </c>
      <c r="E9" s="52">
        <v>1</v>
      </c>
      <c r="F9" s="138">
        <f>VLOOKUP(E9,баллы!$A$2:$B$41,2,FALSE)</f>
        <v>25</v>
      </c>
      <c r="G9" s="21">
        <f aca="true" t="shared" si="0" ref="G9:G20">F9*(1+$B$6)*$B$3/100</f>
        <v>50.01558089378796</v>
      </c>
      <c r="L9" s="79" t="str">
        <f aca="true" t="shared" si="1" ref="L9:L26">A9&amp;B9</f>
        <v>ГацкоВиталий</v>
      </c>
      <c r="M9" s="80">
        <f aca="true" t="shared" si="2" ref="M9:M26">G9</f>
        <v>50.01558089378796</v>
      </c>
    </row>
    <row r="10" spans="1:13" ht="12.75">
      <c r="A10" s="97" t="s">
        <v>109</v>
      </c>
      <c r="B10" s="2" t="s">
        <v>110</v>
      </c>
      <c r="C10" s="2" t="s">
        <v>16</v>
      </c>
      <c r="D10" s="55">
        <f>VLOOKUP(A10&amp;B10,'Итог.'!$S$6:$AC$114,9,FALSE)</f>
        <v>31.270322976798337</v>
      </c>
      <c r="E10" s="53">
        <v>2</v>
      </c>
      <c r="F10" s="51">
        <f>VLOOKUP(E10,баллы!$A$2:$B$41,2,FALSE)</f>
        <v>19</v>
      </c>
      <c r="G10" s="22">
        <f t="shared" si="0"/>
        <v>38.01184147927885</v>
      </c>
      <c r="L10" s="79" t="str">
        <f t="shared" si="1"/>
        <v>ЗавражновИван</v>
      </c>
      <c r="M10" s="80">
        <f t="shared" si="2"/>
        <v>38.01184147927885</v>
      </c>
    </row>
    <row r="11" spans="1:13" ht="12.75">
      <c r="A11" s="97" t="s">
        <v>84</v>
      </c>
      <c r="B11" s="2" t="s">
        <v>67</v>
      </c>
      <c r="C11" s="2" t="s">
        <v>17</v>
      </c>
      <c r="D11" s="55">
        <f>VLOOKUP(A11&amp;B11,'Итог.'!$S$6:$AC$114,9,FALSE)</f>
        <v>113.20363096395546</v>
      </c>
      <c r="E11" s="53">
        <v>3</v>
      </c>
      <c r="F11" s="51">
        <f>VLOOKUP(E11,баллы!$A$2:$B$41,2,FALSE)</f>
        <v>14</v>
      </c>
      <c r="G11" s="22">
        <f t="shared" si="0"/>
        <v>28.00872530052126</v>
      </c>
      <c r="L11" s="79" t="str">
        <f t="shared" si="1"/>
        <v>Подгорный Дмитрий</v>
      </c>
      <c r="M11" s="80">
        <f t="shared" si="2"/>
        <v>28.00872530052126</v>
      </c>
    </row>
    <row r="12" spans="1:13" ht="12.75">
      <c r="A12" s="97" t="s">
        <v>55</v>
      </c>
      <c r="B12" s="2" t="s">
        <v>56</v>
      </c>
      <c r="C12" s="2" t="s">
        <v>16</v>
      </c>
      <c r="D12" s="55">
        <f>VLOOKUP(A12&amp;B12,'Итог.'!$S$6:$AC$114,9,FALSE)</f>
        <v>108.54937036663696</v>
      </c>
      <c r="E12" s="53">
        <v>4</v>
      </c>
      <c r="F12" s="51">
        <f>VLOOKUP(E12,баллы!$A$2:$B$41,2,FALSE)</f>
        <v>10</v>
      </c>
      <c r="G12" s="22">
        <f t="shared" si="0"/>
        <v>20.006232357515188</v>
      </c>
      <c r="L12" s="79" t="str">
        <f t="shared" si="1"/>
        <v>СмирновМихаил</v>
      </c>
      <c r="M12" s="80">
        <f t="shared" si="2"/>
        <v>20.006232357515188</v>
      </c>
    </row>
    <row r="13" spans="1:13" ht="12.75">
      <c r="A13" s="97" t="s">
        <v>57</v>
      </c>
      <c r="B13" s="2" t="s">
        <v>56</v>
      </c>
      <c r="C13" s="2" t="s">
        <v>16</v>
      </c>
      <c r="D13" s="55">
        <f>VLOOKUP(A13&amp;B13,'Итог.'!$S$6:$AC$114,9,FALSE)</f>
        <v>42.896357018255024</v>
      </c>
      <c r="E13" s="53">
        <v>5</v>
      </c>
      <c r="F13" s="51">
        <f>VLOOKUP(E13,баллы!$A$2:$B$41,2,FALSE)</f>
        <v>7</v>
      </c>
      <c r="G13" s="22">
        <f t="shared" si="0"/>
        <v>14.00436265026063</v>
      </c>
      <c r="L13" s="79" t="str">
        <f t="shared" si="1"/>
        <v>Захаров Михаил</v>
      </c>
      <c r="M13" s="80">
        <f t="shared" si="2"/>
        <v>14.00436265026063</v>
      </c>
    </row>
    <row r="14" spans="1:13" ht="12.75">
      <c r="A14" s="8" t="s">
        <v>41</v>
      </c>
      <c r="B14" s="1" t="s">
        <v>42</v>
      </c>
      <c r="C14" s="1" t="s">
        <v>16</v>
      </c>
      <c r="D14" s="55">
        <f>VLOOKUP(A14&amp;B14,'Итог.'!$S$6:$AC$114,9,FALSE)</f>
        <v>91.56961750036069</v>
      </c>
      <c r="E14" s="53">
        <v>6</v>
      </c>
      <c r="F14" s="51">
        <v>4.5</v>
      </c>
      <c r="G14" s="22">
        <f t="shared" si="0"/>
        <v>9.002804560881835</v>
      </c>
      <c r="L14" s="79" t="str">
        <f t="shared" si="1"/>
        <v>АнучкинИгорь</v>
      </c>
      <c r="M14" s="80">
        <f t="shared" si="2"/>
        <v>9.002804560881835</v>
      </c>
    </row>
    <row r="15" spans="1:13" ht="12.75">
      <c r="A15" s="97" t="s">
        <v>60</v>
      </c>
      <c r="B15" s="2" t="s">
        <v>61</v>
      </c>
      <c r="C15" s="2"/>
      <c r="D15" s="55">
        <f>VLOOKUP(A15&amp;B15,'Итог.'!$S$6:$AC$114,9,FALSE)</f>
        <v>21.456411615579537</v>
      </c>
      <c r="E15" s="53">
        <v>6</v>
      </c>
      <c r="F15" s="51">
        <v>4.5</v>
      </c>
      <c r="G15" s="22">
        <f t="shared" si="0"/>
        <v>9.002804560881835</v>
      </c>
      <c r="L15" s="79" t="str">
        <f t="shared" si="1"/>
        <v>ФоминовМаксим</v>
      </c>
      <c r="M15" s="80">
        <f t="shared" si="2"/>
        <v>9.002804560881835</v>
      </c>
    </row>
    <row r="16" spans="1:13" ht="12.75">
      <c r="A16" s="8" t="s">
        <v>0</v>
      </c>
      <c r="B16" s="1" t="s">
        <v>1</v>
      </c>
      <c r="C16" s="1" t="s">
        <v>16</v>
      </c>
      <c r="D16" s="55">
        <f>VLOOKUP(A16&amp;B16,'Итог.'!$S$6:$AC$114,9,FALSE)</f>
        <v>46.79799322415471</v>
      </c>
      <c r="E16" s="53">
        <v>8</v>
      </c>
      <c r="F16" s="51">
        <f>VLOOKUP(E16,баллы!$A$2:$B$41,2,FALSE)</f>
        <v>3</v>
      </c>
      <c r="G16" s="22">
        <f t="shared" si="0"/>
        <v>6.0018697072545555</v>
      </c>
      <c r="L16" s="79" t="str">
        <f t="shared" si="1"/>
        <v>РязанцевКирилл</v>
      </c>
      <c r="M16" s="80">
        <f t="shared" si="2"/>
        <v>6.0018697072545555</v>
      </c>
    </row>
    <row r="17" spans="1:13" ht="12.75">
      <c r="A17" s="8" t="s">
        <v>75</v>
      </c>
      <c r="B17" s="1" t="s">
        <v>8</v>
      </c>
      <c r="C17" s="1" t="s">
        <v>11</v>
      </c>
      <c r="D17" s="55">
        <f>VLOOKUP(A17&amp;B17,'Итог.'!$S$6:$AC$114,9,FALSE)</f>
        <v>40.96028766688695</v>
      </c>
      <c r="E17" s="53">
        <v>9</v>
      </c>
      <c r="F17" s="51">
        <f>VLOOKUP(E17,баллы!$A$2:$B$41,2,FALSE)</f>
        <v>2</v>
      </c>
      <c r="G17" s="22">
        <f t="shared" si="0"/>
        <v>4.001246471503037</v>
      </c>
      <c r="L17" s="79" t="str">
        <f t="shared" si="1"/>
        <v>БочаровАлексей</v>
      </c>
      <c r="M17" s="80">
        <f t="shared" si="2"/>
        <v>4.001246471503037</v>
      </c>
    </row>
    <row r="18" spans="1:13" ht="12.75">
      <c r="A18" s="8" t="s">
        <v>43</v>
      </c>
      <c r="B18" s="1" t="s">
        <v>44</v>
      </c>
      <c r="C18" s="1" t="s">
        <v>11</v>
      </c>
      <c r="D18" s="55">
        <f>VLOOKUP(A18&amp;B18,'Итог.'!$S$6:$AC$114,9,FALSE)</f>
        <v>30.949044144443754</v>
      </c>
      <c r="E18" s="53">
        <v>10</v>
      </c>
      <c r="F18" s="51">
        <f>VLOOKUP(E18,баллы!$A$2:$B$41,2,FALSE)</f>
        <v>2</v>
      </c>
      <c r="G18" s="22">
        <f t="shared" si="0"/>
        <v>4.001246471503037</v>
      </c>
      <c r="L18" s="79" t="str">
        <f t="shared" si="1"/>
        <v>ГалишниковАнтон</v>
      </c>
      <c r="M18" s="80">
        <f t="shared" si="2"/>
        <v>4.001246471503037</v>
      </c>
    </row>
    <row r="19" spans="1:13" ht="12.75">
      <c r="A19" s="8" t="s">
        <v>131</v>
      </c>
      <c r="B19" s="1" t="s">
        <v>94</v>
      </c>
      <c r="C19" s="10" t="s">
        <v>16</v>
      </c>
      <c r="D19" s="55">
        <f>VLOOKUP(A19&amp;B19,'Итог.'!$S$6:$AC$114,9,FALSE)</f>
        <v>1.461486341146434</v>
      </c>
      <c r="E19" s="53">
        <v>11</v>
      </c>
      <c r="F19" s="51">
        <f>VLOOKUP(E19,баллы!$A$2:$B$41,2,FALSE)</f>
        <v>1</v>
      </c>
      <c r="G19" s="22">
        <f t="shared" si="0"/>
        <v>2.0006232357515183</v>
      </c>
      <c r="L19" s="79" t="str">
        <f t="shared" si="1"/>
        <v>КотиковАртем</v>
      </c>
      <c r="M19" s="80">
        <f t="shared" si="2"/>
        <v>2.0006232357515183</v>
      </c>
    </row>
    <row r="20" spans="1:13" ht="12.75">
      <c r="A20" s="8" t="s">
        <v>47</v>
      </c>
      <c r="B20" s="1" t="s">
        <v>8</v>
      </c>
      <c r="C20" s="10" t="s">
        <v>11</v>
      </c>
      <c r="D20" s="55">
        <f>VLOOKUP(A20&amp;B20,'Итог.'!$S$6:$AC$114,9,FALSE)</f>
        <v>12.257919543300842</v>
      </c>
      <c r="E20" s="53">
        <v>12</v>
      </c>
      <c r="F20" s="51">
        <f>VLOOKUP(E20,баллы!$A$2:$B$41,2,FALSE)</f>
        <v>1</v>
      </c>
      <c r="G20" s="22">
        <f t="shared" si="0"/>
        <v>2.0006232357515183</v>
      </c>
      <c r="L20" s="79" t="str">
        <f t="shared" si="1"/>
        <v>ПотаповАлексей</v>
      </c>
      <c r="M20" s="80">
        <f t="shared" si="2"/>
        <v>2.0006232357515183</v>
      </c>
    </row>
    <row r="21" spans="1:13" ht="14.25" customHeight="1">
      <c r="A21" s="97"/>
      <c r="B21" s="2"/>
      <c r="C21" s="10"/>
      <c r="D21" s="55"/>
      <c r="E21" s="53"/>
      <c r="F21" s="51"/>
      <c r="G21" s="22"/>
      <c r="L21" s="79">
        <f t="shared" si="1"/>
      </c>
      <c r="M21" s="80">
        <f t="shared" si="2"/>
        <v>0</v>
      </c>
    </row>
    <row r="22" spans="1:13" ht="12.75">
      <c r="A22" s="97"/>
      <c r="B22" s="2"/>
      <c r="C22" s="10"/>
      <c r="D22" s="55"/>
      <c r="E22" s="53"/>
      <c r="F22" s="51"/>
      <c r="G22" s="22"/>
      <c r="L22" s="79">
        <f t="shared" si="1"/>
      </c>
      <c r="M22" s="80">
        <f t="shared" si="2"/>
        <v>0</v>
      </c>
    </row>
    <row r="23" spans="1:13" ht="12.75">
      <c r="A23" s="97"/>
      <c r="B23" s="2"/>
      <c r="C23" s="10"/>
      <c r="D23" s="55"/>
      <c r="E23" s="53"/>
      <c r="F23" s="51"/>
      <c r="G23" s="22"/>
      <c r="L23" s="79">
        <f t="shared" si="1"/>
      </c>
      <c r="M23" s="80">
        <f t="shared" si="2"/>
        <v>0</v>
      </c>
    </row>
    <row r="24" spans="1:13" ht="13.5" thickBot="1">
      <c r="A24" s="13"/>
      <c r="B24" s="122"/>
      <c r="C24" s="123"/>
      <c r="D24" s="145"/>
      <c r="E24" s="127"/>
      <c r="F24" s="128"/>
      <c r="G24" s="129"/>
      <c r="L24" s="79">
        <f t="shared" si="1"/>
      </c>
      <c r="M24" s="80">
        <f t="shared" si="2"/>
        <v>0</v>
      </c>
    </row>
    <row r="25" spans="12:13" ht="12.75">
      <c r="L25" s="79">
        <f t="shared" si="1"/>
      </c>
      <c r="M25" s="80">
        <f t="shared" si="2"/>
        <v>0</v>
      </c>
    </row>
    <row r="26" spans="12:13" ht="12.75">
      <c r="L26" s="79">
        <f t="shared" si="1"/>
      </c>
      <c r="M26" s="80">
        <f t="shared" si="2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1"/>
  <sheetViews>
    <sheetView zoomScale="75" zoomScaleNormal="75" workbookViewId="0" topLeftCell="A1">
      <selection activeCell="D15" sqref="D15"/>
    </sheetView>
  </sheetViews>
  <sheetFormatPr defaultColWidth="9.00390625" defaultRowHeight="12.75"/>
  <sheetData>
    <row r="1" spans="1:2" ht="13.5" thickBot="1">
      <c r="A1" s="84" t="s">
        <v>23</v>
      </c>
      <c r="B1" s="85" t="s">
        <v>104</v>
      </c>
    </row>
    <row r="2" spans="1:2" ht="12.75">
      <c r="A2" s="89">
        <v>1</v>
      </c>
      <c r="B2" s="89">
        <v>25</v>
      </c>
    </row>
    <row r="3" spans="1:2" ht="12.75">
      <c r="A3" s="39">
        <v>2</v>
      </c>
      <c r="B3" s="39">
        <v>19</v>
      </c>
    </row>
    <row r="4" spans="1:2" ht="12.75">
      <c r="A4" s="39">
        <v>3</v>
      </c>
      <c r="B4" s="39">
        <v>14</v>
      </c>
    </row>
    <row r="5" spans="1:2" ht="12.75">
      <c r="A5" s="39">
        <v>4</v>
      </c>
      <c r="B5" s="39">
        <v>10</v>
      </c>
    </row>
    <row r="6" spans="1:2" ht="12.75">
      <c r="A6" s="39">
        <v>5</v>
      </c>
      <c r="B6" s="39">
        <v>7</v>
      </c>
    </row>
    <row r="7" spans="1:2" ht="12.75">
      <c r="A7" s="39">
        <v>6</v>
      </c>
      <c r="B7" s="39">
        <v>5</v>
      </c>
    </row>
    <row r="8" spans="1:2" ht="12.75">
      <c r="A8" s="39">
        <v>7</v>
      </c>
      <c r="B8" s="39">
        <v>4</v>
      </c>
    </row>
    <row r="9" spans="1:2" ht="12.75">
      <c r="A9" s="39">
        <v>8</v>
      </c>
      <c r="B9" s="39">
        <v>3</v>
      </c>
    </row>
    <row r="10" spans="1:2" ht="12.75">
      <c r="A10" s="39">
        <v>9</v>
      </c>
      <c r="B10" s="39">
        <v>2</v>
      </c>
    </row>
    <row r="11" spans="1:4" ht="12.75">
      <c r="A11" s="39">
        <v>10</v>
      </c>
      <c r="B11" s="39">
        <v>2</v>
      </c>
      <c r="D11" s="42"/>
    </row>
    <row r="12" spans="1:2" ht="12.75">
      <c r="A12" s="39">
        <v>11</v>
      </c>
      <c r="B12" s="39">
        <v>1</v>
      </c>
    </row>
    <row r="13" spans="1:2" ht="12.75">
      <c r="A13" s="39">
        <v>12</v>
      </c>
      <c r="B13" s="39">
        <v>1</v>
      </c>
    </row>
    <row r="14" spans="1:2" ht="12.75">
      <c r="A14" s="39">
        <v>13</v>
      </c>
      <c r="B14" s="39">
        <v>1</v>
      </c>
    </row>
    <row r="15" spans="1:2" ht="12.75">
      <c r="A15" s="39">
        <v>14</v>
      </c>
      <c r="B15" s="39">
        <v>1</v>
      </c>
    </row>
    <row r="16" spans="1:2" ht="12.75">
      <c r="A16" s="39">
        <v>15</v>
      </c>
      <c r="B16" s="39">
        <v>1</v>
      </c>
    </row>
    <row r="17" spans="1:2" ht="12.75">
      <c r="A17" s="39">
        <v>16</v>
      </c>
      <c r="B17" s="39">
        <v>1</v>
      </c>
    </row>
    <row r="18" spans="1:2" ht="12.75">
      <c r="A18" s="39">
        <v>17</v>
      </c>
      <c r="B18" s="39">
        <v>1</v>
      </c>
    </row>
    <row r="19" spans="1:2" ht="12.75">
      <c r="A19" s="39">
        <v>18</v>
      </c>
      <c r="B19" s="39">
        <v>1</v>
      </c>
    </row>
    <row r="20" spans="1:2" ht="12.75">
      <c r="A20" s="39">
        <v>19</v>
      </c>
      <c r="B20" s="39">
        <v>1</v>
      </c>
    </row>
    <row r="21" spans="1:2" ht="12.75">
      <c r="A21" s="39">
        <v>20</v>
      </c>
      <c r="B21" s="39">
        <v>1</v>
      </c>
    </row>
    <row r="22" spans="1:2" ht="12.75">
      <c r="A22" s="39">
        <v>21</v>
      </c>
      <c r="B22" s="39">
        <v>1</v>
      </c>
    </row>
    <row r="23" spans="1:2" ht="12.75">
      <c r="A23" s="39">
        <v>22</v>
      </c>
      <c r="B23" s="39">
        <v>1</v>
      </c>
    </row>
    <row r="24" spans="1:2" ht="12.75">
      <c r="A24" s="39">
        <v>23</v>
      </c>
      <c r="B24" s="39">
        <v>1</v>
      </c>
    </row>
    <row r="25" spans="1:2" ht="12.75">
      <c r="A25" s="39">
        <v>24</v>
      </c>
      <c r="B25" s="39">
        <v>1</v>
      </c>
    </row>
    <row r="26" spans="1:2" ht="12.75">
      <c r="A26" s="39">
        <v>25</v>
      </c>
      <c r="B26" s="39">
        <v>1</v>
      </c>
    </row>
    <row r="27" spans="1:2" ht="12.75">
      <c r="A27" s="39">
        <v>26</v>
      </c>
      <c r="B27" s="39">
        <v>1</v>
      </c>
    </row>
    <row r="28" spans="1:2" ht="12.75">
      <c r="A28" s="39">
        <v>27</v>
      </c>
      <c r="B28" s="39">
        <v>1</v>
      </c>
    </row>
    <row r="29" spans="1:2" ht="12.75">
      <c r="A29" s="39">
        <v>28</v>
      </c>
      <c r="B29" s="39">
        <v>1</v>
      </c>
    </row>
    <row r="30" spans="1:2" ht="12.75">
      <c r="A30" s="39">
        <v>29</v>
      </c>
      <c r="B30" s="39">
        <v>1</v>
      </c>
    </row>
    <row r="31" spans="1:2" ht="12.75">
      <c r="A31" s="39">
        <v>30</v>
      </c>
      <c r="B31" s="39">
        <v>1</v>
      </c>
    </row>
    <row r="32" spans="1:2" ht="12.75">
      <c r="A32" s="39">
        <v>31</v>
      </c>
      <c r="B32" s="39">
        <v>1</v>
      </c>
    </row>
    <row r="33" spans="1:2" ht="12.75">
      <c r="A33" s="39">
        <v>32</v>
      </c>
      <c r="B33" s="39">
        <v>1</v>
      </c>
    </row>
    <row r="34" spans="1:2" ht="12.75">
      <c r="A34" s="39">
        <v>33</v>
      </c>
      <c r="B34" s="39">
        <v>1</v>
      </c>
    </row>
    <row r="35" spans="1:2" ht="12.75">
      <c r="A35" s="39">
        <v>34</v>
      </c>
      <c r="B35" s="39">
        <v>1</v>
      </c>
    </row>
    <row r="36" spans="1:2" ht="12.75">
      <c r="A36" s="39">
        <v>35</v>
      </c>
      <c r="B36" s="39">
        <v>1</v>
      </c>
    </row>
    <row r="37" spans="1:2" ht="12.75">
      <c r="A37" s="39">
        <v>36</v>
      </c>
      <c r="B37" s="39">
        <v>1</v>
      </c>
    </row>
    <row r="38" spans="1:2" ht="12.75">
      <c r="A38" s="39">
        <v>37</v>
      </c>
      <c r="B38" s="39">
        <v>1</v>
      </c>
    </row>
    <row r="39" spans="1:2" ht="12.75">
      <c r="A39" s="39">
        <v>38</v>
      </c>
      <c r="B39" s="39">
        <v>1</v>
      </c>
    </row>
    <row r="40" spans="1:2" ht="12.75">
      <c r="A40" s="39">
        <v>39</v>
      </c>
      <c r="B40" s="39">
        <v>1</v>
      </c>
    </row>
    <row r="41" spans="1:2" ht="12.75">
      <c r="A41" s="39">
        <v>40</v>
      </c>
      <c r="B41" s="39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M30"/>
  <sheetViews>
    <sheetView zoomScale="80" zoomScaleNormal="80" workbookViewId="0" topLeftCell="A1">
      <selection activeCell="F21" sqref="F21"/>
    </sheetView>
  </sheetViews>
  <sheetFormatPr defaultColWidth="9.00390625" defaultRowHeight="12.75"/>
  <cols>
    <col min="1" max="1" width="21.875" style="0" customWidth="1"/>
    <col min="2" max="2" width="16.625" style="0" customWidth="1"/>
    <col min="3" max="3" width="17.25390625" style="0" customWidth="1"/>
    <col min="4" max="4" width="9.875" style="0" customWidth="1"/>
    <col min="5" max="5" width="9.375" style="0" customWidth="1"/>
    <col min="6" max="6" width="9.875" style="0" customWidth="1"/>
    <col min="7" max="7" width="9.75390625" style="0" customWidth="1"/>
    <col min="9" max="9" width="20.75390625" style="0" customWidth="1"/>
    <col min="12" max="12" width="13.125" style="0" customWidth="1"/>
  </cols>
  <sheetData>
    <row r="1" spans="1:2" ht="12.75">
      <c r="A1" s="28" t="s">
        <v>25</v>
      </c>
      <c r="B1" s="29"/>
    </row>
    <row r="2" spans="1:2" ht="13.5" thickBot="1">
      <c r="A2" s="32" t="s">
        <v>53</v>
      </c>
      <c r="B2" s="33"/>
    </row>
    <row r="3" spans="1:2" ht="42" customHeight="1">
      <c r="A3" s="26" t="s">
        <v>54</v>
      </c>
      <c r="B3" s="27">
        <v>100</v>
      </c>
    </row>
    <row r="4" spans="1:11" ht="13.5" thickBot="1">
      <c r="A4" s="13" t="s">
        <v>13</v>
      </c>
      <c r="B4" s="25">
        <v>0.5</v>
      </c>
      <c r="K4" s="4"/>
    </row>
    <row r="5" ht="13.5" thickBot="1">
      <c r="K5" s="4"/>
    </row>
    <row r="6" spans="1:13" s="3" customFormat="1" ht="27" customHeight="1" thickBot="1">
      <c r="A6" s="15" t="s">
        <v>14</v>
      </c>
      <c r="B6" s="16" t="s">
        <v>15</v>
      </c>
      <c r="C6" s="16" t="s">
        <v>20</v>
      </c>
      <c r="D6" s="38" t="s">
        <v>30</v>
      </c>
      <c r="E6" s="17" t="s">
        <v>23</v>
      </c>
      <c r="F6" s="17" t="s">
        <v>24</v>
      </c>
      <c r="G6" s="18" t="s">
        <v>12</v>
      </c>
      <c r="I6" s="11"/>
      <c r="J6" s="11"/>
      <c r="L6" s="78" t="s">
        <v>103</v>
      </c>
      <c r="M6" s="78"/>
    </row>
    <row r="7" spans="1:13" ht="12.75">
      <c r="A7" s="5" t="s">
        <v>38</v>
      </c>
      <c r="B7" s="6" t="s">
        <v>39</v>
      </c>
      <c r="C7" s="7" t="s">
        <v>40</v>
      </c>
      <c r="D7" s="19">
        <v>0</v>
      </c>
      <c r="E7" s="52">
        <v>1</v>
      </c>
      <c r="F7" s="51">
        <f>VLOOKUP(E7,баллы!$A$2:$B$41,2,FALSE)</f>
        <v>25</v>
      </c>
      <c r="G7" s="21">
        <f>F7*(1+$B$4)*$B$3/100</f>
        <v>37.5</v>
      </c>
      <c r="L7" s="79" t="str">
        <f>A7&amp;B7</f>
        <v>СтрашкоОлег</v>
      </c>
      <c r="M7" s="80">
        <f>G7</f>
        <v>37.5</v>
      </c>
    </row>
    <row r="8" spans="1:13" ht="12.75">
      <c r="A8" s="8" t="s">
        <v>41</v>
      </c>
      <c r="B8" s="1" t="s">
        <v>42</v>
      </c>
      <c r="C8" s="9" t="s">
        <v>16</v>
      </c>
      <c r="D8" s="20">
        <v>0</v>
      </c>
      <c r="E8" s="53">
        <v>2</v>
      </c>
      <c r="F8" s="51">
        <f>VLOOKUP(E8,баллы!$A$2:$B$41,2,FALSE)</f>
        <v>19</v>
      </c>
      <c r="G8" s="22">
        <f>F8*(1+$B$4)*$B$3/100</f>
        <v>28.5</v>
      </c>
      <c r="L8" s="79" t="str">
        <f aca="true" t="shared" si="0" ref="L8:L27">A8&amp;B8</f>
        <v>АнучкинИгорь</v>
      </c>
      <c r="M8" s="80">
        <f aca="true" t="shared" si="1" ref="M8:M27">G8</f>
        <v>28.5</v>
      </c>
    </row>
    <row r="9" spans="1:13" ht="12.75">
      <c r="A9" s="8" t="s">
        <v>43</v>
      </c>
      <c r="B9" s="1" t="s">
        <v>44</v>
      </c>
      <c r="C9" s="10" t="s">
        <v>11</v>
      </c>
      <c r="D9" s="20">
        <v>0</v>
      </c>
      <c r="E9" s="53">
        <v>3</v>
      </c>
      <c r="F9" s="51">
        <f>VLOOKUP(E9,баллы!$A$2:$B$41,2,FALSE)</f>
        <v>14</v>
      </c>
      <c r="G9" s="22">
        <f aca="true" t="shared" si="2" ref="G9:G21">F9*(1+$B$4)*$B$3/100</f>
        <v>21</v>
      </c>
      <c r="L9" s="79" t="str">
        <f t="shared" si="0"/>
        <v>ГалишниковАнтон</v>
      </c>
      <c r="M9" s="80">
        <f t="shared" si="1"/>
        <v>21</v>
      </c>
    </row>
    <row r="10" spans="1:13" ht="12.75">
      <c r="A10" s="8" t="s">
        <v>92</v>
      </c>
      <c r="B10" s="1" t="s">
        <v>34</v>
      </c>
      <c r="C10" s="9" t="s">
        <v>16</v>
      </c>
      <c r="D10" s="20">
        <v>0</v>
      </c>
      <c r="E10" s="53">
        <v>4</v>
      </c>
      <c r="F10" s="51">
        <f>VLOOKUP(E10,баллы!$A$2:$B$41,2,FALSE)</f>
        <v>10</v>
      </c>
      <c r="G10" s="22">
        <f t="shared" si="2"/>
        <v>15</v>
      </c>
      <c r="L10" s="79" t="str">
        <f t="shared" si="0"/>
        <v>КалачкинВладимир</v>
      </c>
      <c r="M10" s="80">
        <f t="shared" si="1"/>
        <v>15</v>
      </c>
    </row>
    <row r="11" spans="1:13" ht="12.75">
      <c r="A11" s="8" t="s">
        <v>45</v>
      </c>
      <c r="B11" s="1" t="s">
        <v>8</v>
      </c>
      <c r="C11" s="10" t="s">
        <v>19</v>
      </c>
      <c r="D11" s="20">
        <v>0</v>
      </c>
      <c r="E11" s="53">
        <v>5</v>
      </c>
      <c r="F11" s="39">
        <v>4.75</v>
      </c>
      <c r="G11" s="22">
        <f t="shared" si="2"/>
        <v>7.125</v>
      </c>
      <c r="L11" s="79" t="str">
        <f t="shared" si="0"/>
        <v>ЖигаловАлексей</v>
      </c>
      <c r="M11" s="80">
        <f t="shared" si="1"/>
        <v>7.125</v>
      </c>
    </row>
    <row r="12" spans="1:13" ht="12.75">
      <c r="A12" s="8" t="s">
        <v>46</v>
      </c>
      <c r="B12" s="1" t="s">
        <v>44</v>
      </c>
      <c r="C12" s="10" t="s">
        <v>11</v>
      </c>
      <c r="D12" s="20">
        <v>0</v>
      </c>
      <c r="E12" s="53">
        <v>5</v>
      </c>
      <c r="F12" s="39">
        <v>4.75</v>
      </c>
      <c r="G12" s="22">
        <f t="shared" si="2"/>
        <v>7.125</v>
      </c>
      <c r="L12" s="79" t="str">
        <f t="shared" si="0"/>
        <v>КолдаевАнтон</v>
      </c>
      <c r="M12" s="80">
        <f t="shared" si="1"/>
        <v>7.125</v>
      </c>
    </row>
    <row r="13" spans="1:13" ht="12.75">
      <c r="A13" s="8" t="s">
        <v>47</v>
      </c>
      <c r="B13" s="1" t="s">
        <v>8</v>
      </c>
      <c r="C13" s="9" t="s">
        <v>11</v>
      </c>
      <c r="D13" s="20">
        <v>0</v>
      </c>
      <c r="E13" s="53">
        <v>5</v>
      </c>
      <c r="F13" s="39">
        <v>4.75</v>
      </c>
      <c r="G13" s="22">
        <f t="shared" si="2"/>
        <v>7.125</v>
      </c>
      <c r="L13" s="79" t="str">
        <f t="shared" si="0"/>
        <v>ПотаповАлексей</v>
      </c>
      <c r="M13" s="80">
        <f t="shared" si="1"/>
        <v>7.125</v>
      </c>
    </row>
    <row r="14" spans="1:13" ht="12.75">
      <c r="A14" s="8" t="s">
        <v>48</v>
      </c>
      <c r="B14" s="1" t="s">
        <v>9</v>
      </c>
      <c r="C14" s="9" t="s">
        <v>11</v>
      </c>
      <c r="D14" s="20">
        <v>0</v>
      </c>
      <c r="E14" s="53">
        <v>5</v>
      </c>
      <c r="F14" s="39">
        <v>4.75</v>
      </c>
      <c r="G14" s="22">
        <f t="shared" si="2"/>
        <v>7.125</v>
      </c>
      <c r="L14" s="79" t="str">
        <f t="shared" si="0"/>
        <v>РыловПавел</v>
      </c>
      <c r="M14" s="80">
        <f t="shared" si="1"/>
        <v>7.125</v>
      </c>
    </row>
    <row r="15" spans="1:13" ht="12.75">
      <c r="A15" s="8" t="s">
        <v>6</v>
      </c>
      <c r="B15" s="1" t="s">
        <v>7</v>
      </c>
      <c r="C15" s="9" t="s">
        <v>16</v>
      </c>
      <c r="D15" s="20">
        <v>0</v>
      </c>
      <c r="E15" s="53">
        <v>9</v>
      </c>
      <c r="F15" s="51">
        <f>5/3</f>
        <v>1.6666666666666667</v>
      </c>
      <c r="G15" s="22">
        <f t="shared" si="2"/>
        <v>2.5</v>
      </c>
      <c r="L15" s="79" t="str">
        <f t="shared" si="0"/>
        <v>СерегинТимур</v>
      </c>
      <c r="M15" s="80">
        <f t="shared" si="1"/>
        <v>2.5</v>
      </c>
    </row>
    <row r="16" spans="1:13" ht="12.75">
      <c r="A16" s="8" t="s">
        <v>4</v>
      </c>
      <c r="B16" s="1" t="s">
        <v>5</v>
      </c>
      <c r="C16" s="10" t="s">
        <v>18</v>
      </c>
      <c r="D16" s="20">
        <v>0</v>
      </c>
      <c r="E16" s="53">
        <v>9</v>
      </c>
      <c r="F16" s="51">
        <f>5/3</f>
        <v>1.6666666666666667</v>
      </c>
      <c r="G16" s="22">
        <f t="shared" si="2"/>
        <v>2.5</v>
      </c>
      <c r="L16" s="79" t="str">
        <f t="shared" si="0"/>
        <v>ХорольскийАндрей</v>
      </c>
      <c r="M16" s="80">
        <f t="shared" si="1"/>
        <v>2.5</v>
      </c>
    </row>
    <row r="17" spans="1:13" ht="12.75">
      <c r="A17" s="8" t="s">
        <v>2</v>
      </c>
      <c r="B17" s="1" t="s">
        <v>3</v>
      </c>
      <c r="C17" s="10" t="s">
        <v>17</v>
      </c>
      <c r="D17" s="20">
        <v>0</v>
      </c>
      <c r="E17" s="53">
        <v>9</v>
      </c>
      <c r="F17" s="51">
        <f>5/3</f>
        <v>1.6666666666666667</v>
      </c>
      <c r="G17" s="22">
        <f t="shared" si="2"/>
        <v>2.5</v>
      </c>
      <c r="L17" s="79" t="str">
        <f t="shared" si="0"/>
        <v>АнтоненкоГеоргий</v>
      </c>
      <c r="M17" s="80">
        <f t="shared" si="1"/>
        <v>2.5</v>
      </c>
    </row>
    <row r="18" spans="1:13" ht="12.75">
      <c r="A18" s="8" t="s">
        <v>49</v>
      </c>
      <c r="B18" s="1" t="s">
        <v>50</v>
      </c>
      <c r="C18" s="10" t="s">
        <v>18</v>
      </c>
      <c r="D18" s="20">
        <v>0</v>
      </c>
      <c r="E18" s="53">
        <v>12</v>
      </c>
      <c r="F18" s="51">
        <f>VLOOKUP(E18,баллы!$A$2:$B$41,2,FALSE)</f>
        <v>1</v>
      </c>
      <c r="G18" s="22">
        <f t="shared" si="2"/>
        <v>1.5</v>
      </c>
      <c r="L18" s="79" t="str">
        <f t="shared" si="0"/>
        <v>ПлюхинЕвгений</v>
      </c>
      <c r="M18" s="80">
        <f t="shared" si="1"/>
        <v>1.5</v>
      </c>
    </row>
    <row r="19" spans="1:13" ht="12.75">
      <c r="A19" s="8" t="s">
        <v>51</v>
      </c>
      <c r="B19" s="1" t="s">
        <v>10</v>
      </c>
      <c r="C19" s="9" t="s">
        <v>11</v>
      </c>
      <c r="D19" s="20">
        <v>0</v>
      </c>
      <c r="E19" s="53">
        <v>12</v>
      </c>
      <c r="F19" s="51">
        <f>VLOOKUP(E19,баллы!$A$2:$B$41,2,FALSE)</f>
        <v>1</v>
      </c>
      <c r="G19" s="22">
        <f t="shared" si="2"/>
        <v>1.5</v>
      </c>
      <c r="L19" s="79" t="str">
        <f t="shared" si="0"/>
        <v>АрхиповСергей</v>
      </c>
      <c r="M19" s="80">
        <f t="shared" si="1"/>
        <v>1.5</v>
      </c>
    </row>
    <row r="20" spans="1:13" ht="12.75">
      <c r="A20" s="1" t="s">
        <v>52</v>
      </c>
      <c r="B20" s="1" t="s">
        <v>82</v>
      </c>
      <c r="C20" s="9" t="s">
        <v>11</v>
      </c>
      <c r="D20" s="20">
        <v>0</v>
      </c>
      <c r="E20" s="53">
        <v>14</v>
      </c>
      <c r="F20" s="51">
        <f>VLOOKUP(E20,баллы!$A$2:$B$41,2,FALSE)</f>
        <v>1</v>
      </c>
      <c r="G20" s="22">
        <f t="shared" si="2"/>
        <v>1.5</v>
      </c>
      <c r="L20" s="79" t="str">
        <f t="shared" si="0"/>
        <v>НекрасовВладислав</v>
      </c>
      <c r="M20" s="80">
        <f t="shared" si="1"/>
        <v>1.5</v>
      </c>
    </row>
    <row r="21" spans="1:13" ht="12.75">
      <c r="A21" s="8" t="s">
        <v>0</v>
      </c>
      <c r="B21" s="1" t="s">
        <v>1</v>
      </c>
      <c r="C21" s="9" t="s">
        <v>16</v>
      </c>
      <c r="D21" s="20">
        <v>0</v>
      </c>
      <c r="E21" s="53">
        <v>15</v>
      </c>
      <c r="F21" s="51">
        <f>VLOOKUP(E21,баллы!$A$2:$B$41,2,FALSE)</f>
        <v>1</v>
      </c>
      <c r="G21" s="22">
        <f t="shared" si="2"/>
        <v>1.5</v>
      </c>
      <c r="L21" s="79" t="str">
        <f t="shared" si="0"/>
        <v>РязанцевКирилл</v>
      </c>
      <c r="M21" s="80">
        <f t="shared" si="1"/>
        <v>1.5</v>
      </c>
    </row>
    <row r="22" spans="1:13" ht="12.75">
      <c r="A22" s="8"/>
      <c r="B22" s="1"/>
      <c r="C22" s="9"/>
      <c r="D22" s="20"/>
      <c r="E22" s="53"/>
      <c r="F22" s="39"/>
      <c r="G22" s="22"/>
      <c r="L22" s="79">
        <f t="shared" si="0"/>
      </c>
      <c r="M22" s="80">
        <f t="shared" si="1"/>
        <v>0</v>
      </c>
    </row>
    <row r="23" spans="1:13" ht="12.75">
      <c r="A23" s="8"/>
      <c r="B23" s="1"/>
      <c r="C23" s="9"/>
      <c r="D23" s="20"/>
      <c r="E23" s="53"/>
      <c r="F23" s="39"/>
      <c r="G23" s="22"/>
      <c r="L23" s="79">
        <f t="shared" si="0"/>
      </c>
      <c r="M23" s="80">
        <f t="shared" si="1"/>
        <v>0</v>
      </c>
    </row>
    <row r="24" spans="1:13" ht="12.75">
      <c r="A24" s="8"/>
      <c r="B24" s="1"/>
      <c r="C24" s="9"/>
      <c r="D24" s="20"/>
      <c r="E24" s="53"/>
      <c r="F24" s="39"/>
      <c r="G24" s="22"/>
      <c r="L24" s="79">
        <f t="shared" si="0"/>
      </c>
      <c r="M24" s="80">
        <f t="shared" si="1"/>
        <v>0</v>
      </c>
    </row>
    <row r="25" spans="1:13" ht="12.75">
      <c r="A25" s="8"/>
      <c r="B25" s="1"/>
      <c r="C25" s="9"/>
      <c r="D25" s="20"/>
      <c r="E25" s="53"/>
      <c r="F25" s="39"/>
      <c r="G25" s="22"/>
      <c r="L25" s="79">
        <f t="shared" si="0"/>
      </c>
      <c r="M25" s="80">
        <f t="shared" si="1"/>
        <v>0</v>
      </c>
    </row>
    <row r="26" spans="1:13" ht="12.75">
      <c r="A26" s="8"/>
      <c r="B26" s="1"/>
      <c r="C26" s="9"/>
      <c r="D26" s="20"/>
      <c r="E26" s="53"/>
      <c r="F26" s="39"/>
      <c r="G26" s="22"/>
      <c r="L26" s="79">
        <f t="shared" si="0"/>
      </c>
      <c r="M26" s="80">
        <f t="shared" si="1"/>
        <v>0</v>
      </c>
    </row>
    <row r="27" spans="1:13" ht="12.75">
      <c r="A27" s="8"/>
      <c r="B27" s="1"/>
      <c r="C27" s="10"/>
      <c r="D27" s="20"/>
      <c r="E27" s="53"/>
      <c r="F27" s="39"/>
      <c r="G27" s="22"/>
      <c r="L27" s="79">
        <f t="shared" si="0"/>
      </c>
      <c r="M27" s="80">
        <f t="shared" si="1"/>
        <v>0</v>
      </c>
    </row>
    <row r="28" spans="1:13" ht="12.75">
      <c r="A28" s="8"/>
      <c r="B28" s="1"/>
      <c r="C28" s="10"/>
      <c r="D28" s="20"/>
      <c r="E28" s="53"/>
      <c r="F28" s="39"/>
      <c r="G28" s="22"/>
      <c r="L28" s="79">
        <f>A28&amp;B28</f>
      </c>
      <c r="M28" s="80">
        <f>G28</f>
        <v>0</v>
      </c>
    </row>
    <row r="29" spans="1:13" ht="12.75">
      <c r="A29" s="8"/>
      <c r="B29" s="1"/>
      <c r="C29" s="10"/>
      <c r="D29" s="20"/>
      <c r="E29" s="53"/>
      <c r="F29" s="39"/>
      <c r="G29" s="22"/>
      <c r="L29" s="79">
        <f>A29&amp;B29</f>
      </c>
      <c r="M29" s="80">
        <f>G29</f>
        <v>0</v>
      </c>
    </row>
    <row r="30" spans="12:13" ht="12.75">
      <c r="L30" s="79">
        <f>A30&amp;B30</f>
      </c>
      <c r="M30" s="80">
        <f>G30</f>
        <v>0</v>
      </c>
    </row>
    <row r="31" ht="27.7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M32"/>
  <sheetViews>
    <sheetView zoomScale="80" zoomScaleNormal="80" workbookViewId="0" topLeftCell="A1">
      <selection activeCell="F21" sqref="F21"/>
    </sheetView>
  </sheetViews>
  <sheetFormatPr defaultColWidth="9.00390625" defaultRowHeight="12.75"/>
  <cols>
    <col min="1" max="1" width="21.875" style="0" customWidth="1"/>
    <col min="2" max="2" width="16.625" style="0" customWidth="1"/>
    <col min="3" max="3" width="17.25390625" style="0" customWidth="1"/>
    <col min="4" max="4" width="9.875" style="0" customWidth="1"/>
    <col min="5" max="5" width="9.375" style="0" customWidth="1"/>
    <col min="6" max="6" width="9.875" style="0" customWidth="1"/>
    <col min="7" max="7" width="9.75390625" style="0" customWidth="1"/>
    <col min="9" max="9" width="20.75390625" style="0" customWidth="1"/>
    <col min="12" max="12" width="12.75390625" style="0" customWidth="1"/>
  </cols>
  <sheetData>
    <row r="1" spans="1:2" ht="12.75">
      <c r="A1" s="28" t="s">
        <v>28</v>
      </c>
      <c r="B1" s="29"/>
    </row>
    <row r="2" spans="1:2" ht="13.5" thickBot="1">
      <c r="A2" s="30" t="s">
        <v>53</v>
      </c>
      <c r="B2" s="31"/>
    </row>
    <row r="3" spans="1:2" ht="25.5">
      <c r="A3" s="12" t="s">
        <v>33</v>
      </c>
      <c r="B3" s="24">
        <v>125</v>
      </c>
    </row>
    <row r="4" spans="1:2" ht="25.5">
      <c r="A4" s="41" t="s">
        <v>31</v>
      </c>
      <c r="B4" s="48">
        <f>'Итог.'!T67</f>
        <v>144</v>
      </c>
    </row>
    <row r="5" spans="1:2" ht="38.25">
      <c r="A5" s="40" t="s">
        <v>32</v>
      </c>
      <c r="B5" s="56">
        <f>SUM(D9:D50)</f>
        <v>32.5</v>
      </c>
    </row>
    <row r="6" spans="1:11" ht="13.5" thickBot="1">
      <c r="A6" s="13" t="s">
        <v>13</v>
      </c>
      <c r="B6" s="49">
        <f>B5/B4</f>
        <v>0.22569444444444445</v>
      </c>
      <c r="K6" s="4"/>
    </row>
    <row r="7" ht="13.5" thickBot="1">
      <c r="K7" s="4"/>
    </row>
    <row r="8" spans="1:13" s="3" customFormat="1" ht="27" customHeight="1" thickBot="1">
      <c r="A8" s="15" t="s">
        <v>14</v>
      </c>
      <c r="B8" s="16" t="s">
        <v>15</v>
      </c>
      <c r="C8" s="16" t="s">
        <v>20</v>
      </c>
      <c r="D8" s="38" t="s">
        <v>29</v>
      </c>
      <c r="E8" s="17" t="s">
        <v>23</v>
      </c>
      <c r="F8" s="17" t="s">
        <v>24</v>
      </c>
      <c r="G8" s="18" t="s">
        <v>12</v>
      </c>
      <c r="I8" s="11"/>
      <c r="J8" s="11"/>
      <c r="L8" s="78" t="s">
        <v>103</v>
      </c>
      <c r="M8" s="78"/>
    </row>
    <row r="9" spans="1:13" ht="12.75">
      <c r="A9" s="5" t="s">
        <v>55</v>
      </c>
      <c r="B9" s="6" t="s">
        <v>56</v>
      </c>
      <c r="C9" s="7" t="s">
        <v>16</v>
      </c>
      <c r="D9" s="55">
        <f>VLOOKUP(A9&amp;B9,'Итог.'!$S$6:$AC$114,2,FALSE)</f>
        <v>0</v>
      </c>
      <c r="E9" s="52">
        <v>1</v>
      </c>
      <c r="F9" s="51">
        <f>VLOOKUP(E9,баллы!$A$2:$B$41,2,FALSE)</f>
        <v>25</v>
      </c>
      <c r="G9" s="21">
        <f aca="true" t="shared" si="0" ref="G9:G22">F9*(1+$B$6)*$B$3/100</f>
        <v>38.302951388888886</v>
      </c>
      <c r="L9" s="79" t="str">
        <f>A9&amp;B9</f>
        <v>СмирновМихаил</v>
      </c>
      <c r="M9" s="80">
        <f>G9</f>
        <v>38.302951388888886</v>
      </c>
    </row>
    <row r="10" spans="1:13" ht="12.75">
      <c r="A10" s="8" t="s">
        <v>57</v>
      </c>
      <c r="B10" s="1" t="s">
        <v>56</v>
      </c>
      <c r="C10" s="9" t="s">
        <v>16</v>
      </c>
      <c r="D10" s="55">
        <f>VLOOKUP(A10&amp;B10,'Итог.'!$S$6:$AC$114,2,FALSE)</f>
        <v>0</v>
      </c>
      <c r="E10" s="53">
        <v>2</v>
      </c>
      <c r="F10" s="51">
        <v>16.5</v>
      </c>
      <c r="G10" s="22">
        <f t="shared" si="0"/>
        <v>25.279947916666664</v>
      </c>
      <c r="L10" s="79" t="str">
        <f aca="true" t="shared" si="1" ref="L10:L29">A10&amp;B10</f>
        <v>Захаров Михаил</v>
      </c>
      <c r="M10" s="80">
        <f aca="true" t="shared" si="2" ref="M10:M29">G10</f>
        <v>25.279947916666664</v>
      </c>
    </row>
    <row r="11" spans="1:13" ht="12.75">
      <c r="A11" s="8" t="s">
        <v>58</v>
      </c>
      <c r="B11" s="1" t="s">
        <v>59</v>
      </c>
      <c r="C11" s="9" t="s">
        <v>16</v>
      </c>
      <c r="D11" s="55">
        <f>VLOOKUP(A11&amp;B11,'Итог.'!$S$6:$AC$114,2,FALSE)</f>
        <v>0</v>
      </c>
      <c r="E11" s="53">
        <v>2</v>
      </c>
      <c r="F11" s="51">
        <v>16.5</v>
      </c>
      <c r="G11" s="22">
        <f t="shared" si="0"/>
        <v>25.279947916666664</v>
      </c>
      <c r="L11" s="79" t="str">
        <f t="shared" si="1"/>
        <v>МихалицинГригорий</v>
      </c>
      <c r="M11" s="80">
        <f t="shared" si="2"/>
        <v>25.279947916666664</v>
      </c>
    </row>
    <row r="12" spans="1:13" ht="12.75">
      <c r="A12" s="8" t="s">
        <v>0</v>
      </c>
      <c r="B12" s="1" t="s">
        <v>1</v>
      </c>
      <c r="C12" s="9" t="s">
        <v>16</v>
      </c>
      <c r="D12" s="55">
        <f>VLOOKUP(A12&amp;B12,'Итог.'!$S$6:$AC$114,2,FALSE)</f>
        <v>1.5</v>
      </c>
      <c r="E12" s="53">
        <v>4</v>
      </c>
      <c r="F12" s="51">
        <f>17/2</f>
        <v>8.5</v>
      </c>
      <c r="G12" s="22">
        <f t="shared" si="0"/>
        <v>13.023003472222221</v>
      </c>
      <c r="L12" s="79" t="str">
        <f t="shared" si="1"/>
        <v>РязанцевКирилл</v>
      </c>
      <c r="M12" s="80">
        <f t="shared" si="2"/>
        <v>13.023003472222221</v>
      </c>
    </row>
    <row r="13" spans="1:13" ht="12.75">
      <c r="A13" s="8" t="s">
        <v>41</v>
      </c>
      <c r="B13" s="1" t="s">
        <v>42</v>
      </c>
      <c r="C13" s="9" t="s">
        <v>16</v>
      </c>
      <c r="D13" s="55">
        <f>VLOOKUP(A13&amp;B13,'Итог.'!$S$6:$AC$114,2,FALSE)</f>
        <v>28.5</v>
      </c>
      <c r="E13" s="53">
        <v>4</v>
      </c>
      <c r="F13" s="51">
        <f>17/2</f>
        <v>8.5</v>
      </c>
      <c r="G13" s="22">
        <f t="shared" si="0"/>
        <v>13.023003472222221</v>
      </c>
      <c r="L13" s="79" t="str">
        <f t="shared" si="1"/>
        <v>АнучкинИгорь</v>
      </c>
      <c r="M13" s="80">
        <f t="shared" si="2"/>
        <v>13.023003472222221</v>
      </c>
    </row>
    <row r="14" spans="1:13" ht="12.75">
      <c r="A14" s="50" t="s">
        <v>60</v>
      </c>
      <c r="B14" s="2" t="s">
        <v>61</v>
      </c>
      <c r="C14" s="10"/>
      <c r="D14" s="55">
        <f>VLOOKUP(A14&amp;B14,'Итог.'!$S$6:$AC$114,2,FALSE)</f>
        <v>0</v>
      </c>
      <c r="E14" s="53">
        <v>6</v>
      </c>
      <c r="F14" s="51">
        <f>9/2</f>
        <v>4.5</v>
      </c>
      <c r="G14" s="22">
        <f t="shared" si="0"/>
        <v>6.89453125</v>
      </c>
      <c r="L14" s="79" t="str">
        <f t="shared" si="1"/>
        <v>ФоминовМаксим</v>
      </c>
      <c r="M14" s="80">
        <f t="shared" si="2"/>
        <v>6.89453125</v>
      </c>
    </row>
    <row r="15" spans="1:13" ht="12.75">
      <c r="A15" s="8" t="s">
        <v>62</v>
      </c>
      <c r="B15" s="1" t="s">
        <v>63</v>
      </c>
      <c r="C15" s="9" t="s">
        <v>16</v>
      </c>
      <c r="D15" s="55">
        <f>VLOOKUP(A15&amp;B15,'Итог.'!$S$6:$AC$114,2,FALSE)</f>
        <v>0</v>
      </c>
      <c r="E15" s="53">
        <v>6</v>
      </c>
      <c r="F15" s="51">
        <f>9/2</f>
        <v>4.5</v>
      </c>
      <c r="G15" s="22">
        <f t="shared" si="0"/>
        <v>6.89453125</v>
      </c>
      <c r="L15" s="79" t="str">
        <f t="shared" si="1"/>
        <v>ГорошевичАлександр</v>
      </c>
      <c r="M15" s="80">
        <f t="shared" si="2"/>
        <v>6.89453125</v>
      </c>
    </row>
    <row r="16" spans="1:13" ht="12.75">
      <c r="A16" s="8" t="s">
        <v>64</v>
      </c>
      <c r="B16" s="1" t="s">
        <v>8</v>
      </c>
      <c r="C16" s="9" t="s">
        <v>16</v>
      </c>
      <c r="D16" s="55">
        <f>VLOOKUP(A16&amp;B16,'Итог.'!$S$6:$AC$114,2,FALSE)</f>
        <v>0</v>
      </c>
      <c r="E16" s="53">
        <v>8</v>
      </c>
      <c r="F16" s="51">
        <v>3</v>
      </c>
      <c r="G16" s="22">
        <f t="shared" si="0"/>
        <v>4.596354166666666</v>
      </c>
      <c r="L16" s="79" t="str">
        <f t="shared" si="1"/>
        <v>КорнеевАлексей</v>
      </c>
      <c r="M16" s="80">
        <f t="shared" si="2"/>
        <v>4.596354166666666</v>
      </c>
    </row>
    <row r="17" spans="1:13" ht="12.75">
      <c r="A17" s="8" t="s">
        <v>65</v>
      </c>
      <c r="B17" s="1" t="s">
        <v>34</v>
      </c>
      <c r="C17" s="9" t="s">
        <v>73</v>
      </c>
      <c r="D17" s="55">
        <f>VLOOKUP(A17&amp;B17,'Итог.'!$S$6:$AC$114,2,FALSE)</f>
        <v>0</v>
      </c>
      <c r="E17" s="53">
        <v>9</v>
      </c>
      <c r="F17" s="51">
        <v>2</v>
      </c>
      <c r="G17" s="22">
        <f t="shared" si="0"/>
        <v>3.0642361111111107</v>
      </c>
      <c r="L17" s="79" t="str">
        <f t="shared" si="1"/>
        <v>ТкачевВладимир</v>
      </c>
      <c r="M17" s="80">
        <f t="shared" si="2"/>
        <v>3.0642361111111107</v>
      </c>
    </row>
    <row r="18" spans="1:13" ht="12.75">
      <c r="A18" s="8" t="s">
        <v>66</v>
      </c>
      <c r="B18" s="1" t="s">
        <v>67</v>
      </c>
      <c r="C18" s="10" t="s">
        <v>19</v>
      </c>
      <c r="D18" s="55">
        <f>VLOOKUP(A18&amp;B18,'Итог.'!$S$6:$AC$114,2,FALSE)</f>
        <v>0</v>
      </c>
      <c r="E18" s="53">
        <v>9</v>
      </c>
      <c r="F18" s="51">
        <v>2</v>
      </c>
      <c r="G18" s="22">
        <f t="shared" si="0"/>
        <v>3.0642361111111107</v>
      </c>
      <c r="L18" s="79" t="str">
        <f t="shared" si="1"/>
        <v>ИстоминДмитрий</v>
      </c>
      <c r="M18" s="80">
        <f t="shared" si="2"/>
        <v>3.0642361111111107</v>
      </c>
    </row>
    <row r="19" spans="1:13" ht="12.75">
      <c r="A19" s="8" t="s">
        <v>6</v>
      </c>
      <c r="B19" s="1" t="s">
        <v>7</v>
      </c>
      <c r="C19" s="9" t="s">
        <v>16</v>
      </c>
      <c r="D19" s="55">
        <f>VLOOKUP(A19&amp;B19,'Итог.'!$S$6:$AC$114,2,FALSE)</f>
        <v>2.5</v>
      </c>
      <c r="E19" s="53">
        <v>11</v>
      </c>
      <c r="F19" s="51">
        <f>VLOOKUP(E19,баллы!$A$2:$B$41,2,FALSE)</f>
        <v>1</v>
      </c>
      <c r="G19" s="22">
        <f t="shared" si="0"/>
        <v>1.5321180555555554</v>
      </c>
      <c r="L19" s="79" t="str">
        <f t="shared" si="1"/>
        <v>СерегинТимур</v>
      </c>
      <c r="M19" s="80">
        <f t="shared" si="2"/>
        <v>1.5321180555555554</v>
      </c>
    </row>
    <row r="20" spans="1:13" ht="12.75">
      <c r="A20" s="8" t="s">
        <v>68</v>
      </c>
      <c r="B20" s="1" t="s">
        <v>69</v>
      </c>
      <c r="C20" s="10" t="s">
        <v>19</v>
      </c>
      <c r="D20" s="55">
        <f>VLOOKUP(A20&amp;B20,'Итог.'!$S$6:$AC$114,2,FALSE)</f>
        <v>0</v>
      </c>
      <c r="E20" s="53">
        <v>14</v>
      </c>
      <c r="F20" s="51">
        <f>VLOOKUP(E20,баллы!$A$2:$B$41,2,FALSE)</f>
        <v>1</v>
      </c>
      <c r="G20" s="22">
        <f t="shared" si="0"/>
        <v>1.5321180555555554</v>
      </c>
      <c r="L20" s="79" t="str">
        <f t="shared" si="1"/>
        <v>УсевичКонстантин</v>
      </c>
      <c r="M20" s="80">
        <f t="shared" si="2"/>
        <v>1.5321180555555554</v>
      </c>
    </row>
    <row r="21" spans="1:13" ht="12.75">
      <c r="A21" s="8" t="s">
        <v>70</v>
      </c>
      <c r="B21" s="1" t="s">
        <v>71</v>
      </c>
      <c r="C21" s="9" t="s">
        <v>16</v>
      </c>
      <c r="D21" s="55">
        <f>VLOOKUP(A21&amp;B21,'Итог.'!$S$6:$AC$114,2,FALSE)</f>
        <v>0</v>
      </c>
      <c r="E21" s="53">
        <v>14</v>
      </c>
      <c r="F21" s="51">
        <f>VLOOKUP(E21,баллы!$A$2:$B$41,2,FALSE)</f>
        <v>1</v>
      </c>
      <c r="G21" s="22">
        <f t="shared" si="0"/>
        <v>1.5321180555555554</v>
      </c>
      <c r="L21" s="79" t="str">
        <f t="shared" si="1"/>
        <v>ОжерельевЕгор</v>
      </c>
      <c r="M21" s="80">
        <f t="shared" si="2"/>
        <v>1.5321180555555554</v>
      </c>
    </row>
    <row r="22" spans="1:13" ht="12.75">
      <c r="A22" s="8" t="s">
        <v>72</v>
      </c>
      <c r="B22" s="1" t="s">
        <v>5</v>
      </c>
      <c r="C22" s="10" t="s">
        <v>19</v>
      </c>
      <c r="D22" s="55">
        <f>VLOOKUP(A22&amp;B22,'Итог.'!$S$6:$AC$114,2,FALSE)</f>
        <v>0</v>
      </c>
      <c r="E22" s="53">
        <v>14</v>
      </c>
      <c r="F22" s="51">
        <f>VLOOKUP(E22,баллы!$A$2:$B$41,2,FALSE)</f>
        <v>1</v>
      </c>
      <c r="G22" s="22">
        <f t="shared" si="0"/>
        <v>1.5321180555555554</v>
      </c>
      <c r="L22" s="79" t="str">
        <f t="shared" si="1"/>
        <v>АнуфриевАндрей</v>
      </c>
      <c r="M22" s="80">
        <f t="shared" si="2"/>
        <v>1.5321180555555554</v>
      </c>
    </row>
    <row r="23" spans="1:13" ht="12.75">
      <c r="A23" s="8"/>
      <c r="B23" s="1"/>
      <c r="C23" s="9"/>
      <c r="D23" s="54"/>
      <c r="E23" s="53"/>
      <c r="F23" s="39"/>
      <c r="G23" s="22"/>
      <c r="L23" s="79">
        <f t="shared" si="1"/>
      </c>
      <c r="M23" s="80">
        <f t="shared" si="2"/>
        <v>0</v>
      </c>
    </row>
    <row r="24" spans="1:13" ht="12.75">
      <c r="A24" s="8"/>
      <c r="B24" s="1"/>
      <c r="C24" s="10"/>
      <c r="D24" s="54"/>
      <c r="E24" s="53"/>
      <c r="F24" s="39"/>
      <c r="G24" s="22"/>
      <c r="L24" s="79">
        <f t="shared" si="1"/>
      </c>
      <c r="M24" s="80">
        <f t="shared" si="2"/>
        <v>0</v>
      </c>
    </row>
    <row r="25" spans="1:13" ht="12.75">
      <c r="A25" s="8"/>
      <c r="B25" s="1"/>
      <c r="C25" s="10"/>
      <c r="D25" s="54"/>
      <c r="E25" s="53"/>
      <c r="F25" s="39"/>
      <c r="G25" s="22"/>
      <c r="L25" s="79">
        <f t="shared" si="1"/>
      </c>
      <c r="M25" s="80">
        <f t="shared" si="2"/>
        <v>0</v>
      </c>
    </row>
    <row r="26" spans="1:13" ht="12.75">
      <c r="A26" s="8"/>
      <c r="B26" s="1"/>
      <c r="C26" s="10"/>
      <c r="D26" s="54"/>
      <c r="E26" s="53"/>
      <c r="F26" s="39"/>
      <c r="G26" s="22"/>
      <c r="L26" s="79">
        <f t="shared" si="1"/>
      </c>
      <c r="M26" s="80">
        <f t="shared" si="2"/>
        <v>0</v>
      </c>
    </row>
    <row r="27" spans="1:13" ht="12.75">
      <c r="A27" s="8"/>
      <c r="B27" s="1"/>
      <c r="C27" s="10"/>
      <c r="D27" s="54"/>
      <c r="E27" s="53"/>
      <c r="F27" s="39"/>
      <c r="G27" s="22"/>
      <c r="L27" s="79">
        <f t="shared" si="1"/>
      </c>
      <c r="M27" s="80">
        <f t="shared" si="2"/>
        <v>0</v>
      </c>
    </row>
    <row r="28" spans="12:13" ht="14.25" customHeight="1">
      <c r="L28" s="79">
        <f t="shared" si="1"/>
      </c>
      <c r="M28" s="80">
        <f t="shared" si="2"/>
        <v>0</v>
      </c>
    </row>
    <row r="29" spans="12:13" ht="12.75">
      <c r="L29" s="79">
        <f t="shared" si="1"/>
      </c>
      <c r="M29" s="80">
        <f t="shared" si="2"/>
        <v>0</v>
      </c>
    </row>
    <row r="30" spans="7:13" ht="12.75">
      <c r="G30" s="42"/>
      <c r="L30" s="79">
        <f>A30&amp;B30</f>
      </c>
      <c r="M30" s="80">
        <f>G30</f>
        <v>0</v>
      </c>
    </row>
    <row r="31" spans="12:13" ht="12.75">
      <c r="L31" s="79">
        <f>A31&amp;B31</f>
      </c>
      <c r="M31" s="80">
        <f>G31</f>
        <v>0</v>
      </c>
    </row>
    <row r="32" spans="12:13" ht="12.75">
      <c r="L32" s="79">
        <f>A32&amp;B32</f>
      </c>
      <c r="M32" s="80">
        <f>G32</f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M32"/>
  <sheetViews>
    <sheetView zoomScale="75" zoomScaleNormal="75" workbookViewId="0" topLeftCell="A1">
      <selection activeCell="I17" sqref="I17"/>
    </sheetView>
  </sheetViews>
  <sheetFormatPr defaultColWidth="9.00390625" defaultRowHeight="12.75"/>
  <cols>
    <col min="1" max="1" width="21.875" style="0" customWidth="1"/>
    <col min="2" max="2" width="16.625" style="0" customWidth="1"/>
    <col min="3" max="3" width="17.25390625" style="0" customWidth="1"/>
    <col min="4" max="4" width="9.875" style="0" customWidth="1"/>
    <col min="5" max="5" width="9.375" style="0" customWidth="1"/>
    <col min="6" max="6" width="9.875" style="0" customWidth="1"/>
    <col min="7" max="7" width="9.75390625" style="0" customWidth="1"/>
    <col min="9" max="9" width="20.75390625" style="0" customWidth="1"/>
    <col min="12" max="12" width="12.00390625" style="0" customWidth="1"/>
  </cols>
  <sheetData>
    <row r="1" spans="1:2" ht="12.75">
      <c r="A1" s="28" t="s">
        <v>101</v>
      </c>
      <c r="B1" s="29"/>
    </row>
    <row r="2" spans="1:2" ht="13.5" thickBot="1">
      <c r="A2" s="30" t="s">
        <v>53</v>
      </c>
      <c r="B2" s="31"/>
    </row>
    <row r="3" spans="1:2" ht="25.5">
      <c r="A3" s="12" t="s">
        <v>33</v>
      </c>
      <c r="B3" s="24">
        <v>75</v>
      </c>
    </row>
    <row r="4" spans="1:2" ht="25.5">
      <c r="A4" s="41" t="s">
        <v>31</v>
      </c>
      <c r="B4" s="48">
        <f>'Итог.'!U67</f>
        <v>289.5512152777777</v>
      </c>
    </row>
    <row r="5" spans="1:2" ht="38.25">
      <c r="A5" s="40" t="s">
        <v>32</v>
      </c>
      <c r="B5" s="56">
        <f>SUM(D9:D50)</f>
        <v>123.71006944444444</v>
      </c>
    </row>
    <row r="6" spans="1:11" ht="13.5" thickBot="1">
      <c r="A6" s="13" t="s">
        <v>13</v>
      </c>
      <c r="B6" s="49">
        <f>B5/B4</f>
        <v>0.4272476263854205</v>
      </c>
      <c r="K6" s="4"/>
    </row>
    <row r="7" ht="13.5" thickBot="1">
      <c r="K7" s="4"/>
    </row>
    <row r="8" spans="1:13" s="3" customFormat="1" ht="27" customHeight="1" thickBot="1">
      <c r="A8" s="15" t="s">
        <v>14</v>
      </c>
      <c r="B8" s="16" t="s">
        <v>15</v>
      </c>
      <c r="C8" s="16" t="s">
        <v>20</v>
      </c>
      <c r="D8" s="38" t="s">
        <v>29</v>
      </c>
      <c r="E8" s="17" t="s">
        <v>23</v>
      </c>
      <c r="F8" s="139" t="s">
        <v>24</v>
      </c>
      <c r="G8" s="18" t="s">
        <v>12</v>
      </c>
      <c r="I8" s="11"/>
      <c r="J8" s="11"/>
      <c r="L8" s="78" t="s">
        <v>103</v>
      </c>
      <c r="M8" s="78"/>
    </row>
    <row r="9" spans="1:13" ht="12.75">
      <c r="A9" s="5" t="s">
        <v>55</v>
      </c>
      <c r="B9" s="6" t="s">
        <v>56</v>
      </c>
      <c r="C9" s="7" t="s">
        <v>16</v>
      </c>
      <c r="D9" s="140">
        <f>VLOOKUP(A9&amp;B9,'Итог.'!$S$6:$AC$114,3,FALSE)</f>
        <v>38.302951388888886</v>
      </c>
      <c r="E9" s="52">
        <v>1</v>
      </c>
      <c r="F9" s="141">
        <f>VLOOKUP(E9,баллы!$A$2:$B$41,2,FALSE)</f>
        <v>25</v>
      </c>
      <c r="G9" s="21">
        <f aca="true" t="shared" si="0" ref="G9:G22">F9*(1+$B$6)*$B$3/100</f>
        <v>26.760892994726632</v>
      </c>
      <c r="L9" s="79" t="str">
        <f>A9&amp;B9</f>
        <v>СмирновМихаил</v>
      </c>
      <c r="M9" s="80">
        <f>G9</f>
        <v>26.760892994726632</v>
      </c>
    </row>
    <row r="10" spans="1:13" ht="12.75">
      <c r="A10" s="8" t="s">
        <v>38</v>
      </c>
      <c r="B10" s="1" t="s">
        <v>39</v>
      </c>
      <c r="C10" s="9" t="s">
        <v>40</v>
      </c>
      <c r="D10" s="55">
        <f>VLOOKUP(A10&amp;B10,'Итог.'!$S$6:$AC$114,3,FALSE)</f>
        <v>37.5</v>
      </c>
      <c r="E10" s="53">
        <v>2</v>
      </c>
      <c r="F10" s="142">
        <f>VLOOKUP(E10,баллы!$A$2:$B$41,2,FALSE)</f>
        <v>19</v>
      </c>
      <c r="G10" s="22">
        <f t="shared" si="0"/>
        <v>20.338278675992242</v>
      </c>
      <c r="L10" s="79" t="str">
        <f aca="true" t="shared" si="1" ref="L10:L29">A10&amp;B10</f>
        <v>СтрашкоОлег</v>
      </c>
      <c r="M10" s="80">
        <f aca="true" t="shared" si="2" ref="M10:M29">G10</f>
        <v>20.338278675992242</v>
      </c>
    </row>
    <row r="11" spans="1:13" ht="12.75">
      <c r="A11" s="8" t="s">
        <v>75</v>
      </c>
      <c r="B11" s="1" t="s">
        <v>8</v>
      </c>
      <c r="C11" s="9" t="s">
        <v>11</v>
      </c>
      <c r="D11" s="55">
        <f>VLOOKUP(A11&amp;B11,'Итог.'!$S$6:$AC$114,3,FALSE)</f>
        <v>0</v>
      </c>
      <c r="E11" s="53">
        <v>3</v>
      </c>
      <c r="F11" s="142">
        <f>VLOOKUP(E11,баллы!$A$2:$B$41,2,FALSE)</f>
        <v>14</v>
      </c>
      <c r="G11" s="22">
        <f t="shared" si="0"/>
        <v>14.986100077046915</v>
      </c>
      <c r="L11" s="79" t="str">
        <f t="shared" si="1"/>
        <v>БочаровАлексей</v>
      </c>
      <c r="M11" s="80">
        <f t="shared" si="2"/>
        <v>14.986100077046915</v>
      </c>
    </row>
    <row r="12" spans="1:13" ht="12.75">
      <c r="A12" s="8" t="s">
        <v>46</v>
      </c>
      <c r="B12" s="1" t="s">
        <v>44</v>
      </c>
      <c r="C12" s="9" t="s">
        <v>11</v>
      </c>
      <c r="D12" s="55">
        <f>VLOOKUP(A12&amp;B12,'Итог.'!$S$6:$AC$114,3,FALSE)</f>
        <v>7.125</v>
      </c>
      <c r="E12" s="53">
        <v>4</v>
      </c>
      <c r="F12" s="142">
        <f>VLOOKUP(E12,баллы!$A$2:$B$41,2,FALSE)</f>
        <v>10</v>
      </c>
      <c r="G12" s="22">
        <f t="shared" si="0"/>
        <v>10.704357197890653</v>
      </c>
      <c r="L12" s="79" t="str">
        <f t="shared" si="1"/>
        <v>КолдаевАнтон</v>
      </c>
      <c r="M12" s="80">
        <f t="shared" si="2"/>
        <v>10.704357197890653</v>
      </c>
    </row>
    <row r="13" spans="1:13" ht="12.75">
      <c r="A13" s="8" t="s">
        <v>6</v>
      </c>
      <c r="B13" s="1" t="s">
        <v>7</v>
      </c>
      <c r="C13" s="9" t="s">
        <v>16</v>
      </c>
      <c r="D13" s="55">
        <f>VLOOKUP(A13&amp;B13,'Итог.'!$S$6:$AC$114,3,FALSE)</f>
        <v>4.032118055555555</v>
      </c>
      <c r="E13" s="53">
        <v>5</v>
      </c>
      <c r="F13" s="142">
        <f>12/2</f>
        <v>6</v>
      </c>
      <c r="G13" s="22">
        <f t="shared" si="0"/>
        <v>6.422614318734393</v>
      </c>
      <c r="L13" s="79" t="str">
        <f t="shared" si="1"/>
        <v>СерегинТимур</v>
      </c>
      <c r="M13" s="80">
        <f t="shared" si="2"/>
        <v>6.422614318734393</v>
      </c>
    </row>
    <row r="14" spans="1:13" ht="12.75">
      <c r="A14" s="50" t="s">
        <v>43</v>
      </c>
      <c r="B14" s="2" t="s">
        <v>44</v>
      </c>
      <c r="C14" s="10" t="s">
        <v>11</v>
      </c>
      <c r="D14" s="55">
        <f>VLOOKUP(A14&amp;B14,'Итог.'!$S$6:$AC$114,3,FALSE)</f>
        <v>21</v>
      </c>
      <c r="E14" s="53">
        <v>5</v>
      </c>
      <c r="F14" s="142">
        <f>12/2</f>
        <v>6</v>
      </c>
      <c r="G14" s="22">
        <f t="shared" si="0"/>
        <v>6.422614318734393</v>
      </c>
      <c r="L14" s="79" t="str">
        <f t="shared" si="1"/>
        <v>ГалишниковАнтон</v>
      </c>
      <c r="M14" s="80">
        <f t="shared" si="2"/>
        <v>6.422614318734393</v>
      </c>
    </row>
    <row r="15" spans="1:13" ht="12.75">
      <c r="A15" s="8" t="s">
        <v>48</v>
      </c>
      <c r="B15" s="1" t="s">
        <v>9</v>
      </c>
      <c r="C15" s="9" t="s">
        <v>11</v>
      </c>
      <c r="D15" s="55">
        <f>VLOOKUP(A15&amp;B15,'Итог.'!$S$6:$AC$114,3,FALSE)</f>
        <v>7.125</v>
      </c>
      <c r="E15" s="53">
        <v>7</v>
      </c>
      <c r="F15" s="142">
        <f>VLOOKUP(E15,баллы!$A$2:$B$41,2,FALSE)</f>
        <v>4</v>
      </c>
      <c r="G15" s="22">
        <f t="shared" si="0"/>
        <v>4.281742879156262</v>
      </c>
      <c r="L15" s="79" t="str">
        <f t="shared" si="1"/>
        <v>РыловПавел</v>
      </c>
      <c r="M15" s="80">
        <f t="shared" si="2"/>
        <v>4.281742879156262</v>
      </c>
    </row>
    <row r="16" spans="1:13" ht="12.75">
      <c r="A16" s="8" t="s">
        <v>76</v>
      </c>
      <c r="B16" s="1" t="s">
        <v>5</v>
      </c>
      <c r="C16" s="9" t="s">
        <v>11</v>
      </c>
      <c r="D16" s="55">
        <f>VLOOKUP(A16&amp;B16,'Итог.'!$S$6:$AC$114,3,FALSE)</f>
        <v>0</v>
      </c>
      <c r="E16" s="53">
        <v>8</v>
      </c>
      <c r="F16" s="142">
        <f>VLOOKUP(E16,баллы!$A$2:$B$41,2,FALSE)</f>
        <v>3</v>
      </c>
      <c r="G16" s="22">
        <f t="shared" si="0"/>
        <v>3.2113071593671965</v>
      </c>
      <c r="L16" s="79" t="str">
        <f t="shared" si="1"/>
        <v>МорозовАндрей</v>
      </c>
      <c r="M16" s="80">
        <f t="shared" si="2"/>
        <v>3.2113071593671965</v>
      </c>
    </row>
    <row r="17" spans="1:13" ht="12.75">
      <c r="A17" s="8" t="s">
        <v>77</v>
      </c>
      <c r="B17" s="1" t="s">
        <v>9</v>
      </c>
      <c r="C17" s="9" t="s">
        <v>11</v>
      </c>
      <c r="D17" s="55">
        <f>VLOOKUP(A17&amp;B17,'Итог.'!$S$6:$AC$114,3,FALSE)</f>
        <v>0</v>
      </c>
      <c r="E17" s="53">
        <v>9</v>
      </c>
      <c r="F17" s="142">
        <f>5/3</f>
        <v>1.6666666666666667</v>
      </c>
      <c r="G17" s="22">
        <f t="shared" si="0"/>
        <v>1.7840595329817757</v>
      </c>
      <c r="L17" s="79" t="str">
        <f t="shared" si="1"/>
        <v>БыковПавел</v>
      </c>
      <c r="M17" s="80">
        <f t="shared" si="2"/>
        <v>1.7840595329817757</v>
      </c>
    </row>
    <row r="18" spans="1:13" ht="12.75">
      <c r="A18" s="8" t="s">
        <v>78</v>
      </c>
      <c r="B18" s="1" t="s">
        <v>79</v>
      </c>
      <c r="C18" s="10" t="s">
        <v>16</v>
      </c>
      <c r="D18" s="55">
        <f>VLOOKUP(A18&amp;B18,'Итог.'!$S$6:$AC$114,3,FALSE)</f>
        <v>0</v>
      </c>
      <c r="E18" s="53">
        <v>9</v>
      </c>
      <c r="F18" s="142">
        <f>5/3</f>
        <v>1.6666666666666667</v>
      </c>
      <c r="G18" s="22">
        <f t="shared" si="0"/>
        <v>1.7840595329817757</v>
      </c>
      <c r="L18" s="79" t="str">
        <f t="shared" si="1"/>
        <v>ФадинаОльга</v>
      </c>
      <c r="M18" s="80">
        <f t="shared" si="2"/>
        <v>1.7840595329817757</v>
      </c>
    </row>
    <row r="19" spans="1:13" ht="12.75">
      <c r="A19" s="8" t="s">
        <v>80</v>
      </c>
      <c r="B19" s="1" t="s">
        <v>8</v>
      </c>
      <c r="C19" s="9" t="s">
        <v>11</v>
      </c>
      <c r="D19" s="55">
        <f>VLOOKUP(A19&amp;B19,'Итог.'!$S$6:$AC$114,3,FALSE)</f>
        <v>0</v>
      </c>
      <c r="E19" s="53">
        <v>9</v>
      </c>
      <c r="F19" s="142">
        <f>5/3</f>
        <v>1.6666666666666667</v>
      </c>
      <c r="G19" s="22">
        <f t="shared" si="0"/>
        <v>1.7840595329817757</v>
      </c>
      <c r="L19" s="79" t="str">
        <f t="shared" si="1"/>
        <v>ЩекутеевАлексей</v>
      </c>
      <c r="M19" s="80">
        <f t="shared" si="2"/>
        <v>1.7840595329817757</v>
      </c>
    </row>
    <row r="20" spans="1:13" ht="12.75">
      <c r="A20" s="8" t="s">
        <v>81</v>
      </c>
      <c r="B20" s="1" t="s">
        <v>63</v>
      </c>
      <c r="C20" s="10" t="s">
        <v>16</v>
      </c>
      <c r="D20" s="55">
        <f>VLOOKUP(A20&amp;B20,'Итог.'!$S$6:$AC$114,3,FALSE)</f>
        <v>0</v>
      </c>
      <c r="E20" s="53">
        <v>12</v>
      </c>
      <c r="F20" s="142">
        <f>VLOOKUP(E20,баллы!$A$2:$B$41,2,FALSE)</f>
        <v>1</v>
      </c>
      <c r="G20" s="22">
        <f t="shared" si="0"/>
        <v>1.0704357197890655</v>
      </c>
      <c r="L20" s="79" t="str">
        <f t="shared" si="1"/>
        <v>ГромовАлександр</v>
      </c>
      <c r="M20" s="80">
        <f t="shared" si="2"/>
        <v>1.0704357197890655</v>
      </c>
    </row>
    <row r="21" spans="1:13" ht="12.75">
      <c r="A21" s="8" t="s">
        <v>52</v>
      </c>
      <c r="B21" s="1" t="s">
        <v>82</v>
      </c>
      <c r="C21" s="9" t="s">
        <v>11</v>
      </c>
      <c r="D21" s="55">
        <f>VLOOKUP(A21&amp;B21,'Итог.'!$S$6:$AC$114,3,FALSE)</f>
        <v>1.5</v>
      </c>
      <c r="E21" s="53">
        <v>12</v>
      </c>
      <c r="F21" s="142">
        <f>VLOOKUP(E21,баллы!$A$2:$B$41,2,FALSE)</f>
        <v>1</v>
      </c>
      <c r="G21" s="22">
        <f t="shared" si="0"/>
        <v>1.0704357197890655</v>
      </c>
      <c r="L21" s="79" t="str">
        <f t="shared" si="1"/>
        <v>НекрасовВладислав</v>
      </c>
      <c r="M21" s="80">
        <f t="shared" si="2"/>
        <v>1.0704357197890655</v>
      </c>
    </row>
    <row r="22" spans="1:13" ht="12.75">
      <c r="A22" s="8" t="s">
        <v>47</v>
      </c>
      <c r="B22" s="1" t="s">
        <v>8</v>
      </c>
      <c r="C22" s="10" t="s">
        <v>11</v>
      </c>
      <c r="D22" s="55">
        <f>VLOOKUP(A22&amp;B22,'Итог.'!$S$6:$AC$114,3,FALSE)</f>
        <v>7.125</v>
      </c>
      <c r="E22" s="53">
        <v>14</v>
      </c>
      <c r="F22" s="142">
        <f>VLOOKUP(E22,баллы!$A$2:$B$41,2,FALSE)</f>
        <v>1</v>
      </c>
      <c r="G22" s="22">
        <f t="shared" si="0"/>
        <v>1.0704357197890655</v>
      </c>
      <c r="L22" s="79" t="str">
        <f t="shared" si="1"/>
        <v>ПотаповАлексей</v>
      </c>
      <c r="M22" s="80">
        <f t="shared" si="2"/>
        <v>1.0704357197890655</v>
      </c>
    </row>
    <row r="23" spans="1:13" ht="12.75">
      <c r="A23" s="8"/>
      <c r="B23" s="1"/>
      <c r="C23" s="9"/>
      <c r="D23" s="55"/>
      <c r="E23" s="53"/>
      <c r="F23" s="143"/>
      <c r="G23" s="22"/>
      <c r="L23" s="79">
        <f t="shared" si="1"/>
      </c>
      <c r="M23" s="80">
        <f t="shared" si="2"/>
        <v>0</v>
      </c>
    </row>
    <row r="24" spans="1:13" ht="12.75">
      <c r="A24" s="8"/>
      <c r="B24" s="1"/>
      <c r="C24" s="10"/>
      <c r="D24" s="55"/>
      <c r="E24" s="53"/>
      <c r="F24" s="143"/>
      <c r="G24" s="22"/>
      <c r="L24" s="79">
        <f t="shared" si="1"/>
      </c>
      <c r="M24" s="80">
        <f t="shared" si="2"/>
        <v>0</v>
      </c>
    </row>
    <row r="25" spans="1:13" ht="12.75">
      <c r="A25" s="8"/>
      <c r="B25" s="1"/>
      <c r="C25" s="10"/>
      <c r="D25" s="55"/>
      <c r="E25" s="53"/>
      <c r="F25" s="143"/>
      <c r="G25" s="22"/>
      <c r="L25" s="79">
        <f t="shared" si="1"/>
      </c>
      <c r="M25" s="80">
        <f t="shared" si="2"/>
        <v>0</v>
      </c>
    </row>
    <row r="26" spans="1:13" ht="12.75">
      <c r="A26" s="8"/>
      <c r="B26" s="1"/>
      <c r="C26" s="10"/>
      <c r="D26" s="55"/>
      <c r="E26" s="53"/>
      <c r="F26" s="143"/>
      <c r="G26" s="22"/>
      <c r="L26" s="79">
        <f t="shared" si="1"/>
      </c>
      <c r="M26" s="80">
        <f t="shared" si="2"/>
        <v>0</v>
      </c>
    </row>
    <row r="27" spans="1:13" ht="13.5" thickBot="1">
      <c r="A27" s="62"/>
      <c r="B27" s="94"/>
      <c r="C27" s="144"/>
      <c r="D27" s="145"/>
      <c r="E27" s="127"/>
      <c r="F27" s="146"/>
      <c r="G27" s="129"/>
      <c r="L27" s="79">
        <f t="shared" si="1"/>
      </c>
      <c r="M27" s="80">
        <f t="shared" si="2"/>
        <v>0</v>
      </c>
    </row>
    <row r="28" spans="12:13" ht="14.25" customHeight="1">
      <c r="L28" s="79">
        <f t="shared" si="1"/>
      </c>
      <c r="M28" s="80">
        <f t="shared" si="2"/>
        <v>0</v>
      </c>
    </row>
    <row r="29" spans="12:13" ht="12.75">
      <c r="L29" s="79">
        <f t="shared" si="1"/>
      </c>
      <c r="M29" s="80">
        <f t="shared" si="2"/>
        <v>0</v>
      </c>
    </row>
    <row r="30" spans="7:13" ht="12.75">
      <c r="G30" s="42"/>
      <c r="L30" s="79">
        <f>A30&amp;B30</f>
      </c>
      <c r="M30" s="80">
        <f>G30</f>
        <v>0</v>
      </c>
    </row>
    <row r="31" spans="12:13" ht="12.75">
      <c r="L31" s="79">
        <f>A31&amp;B31</f>
      </c>
      <c r="M31" s="80">
        <f>G31</f>
        <v>0</v>
      </c>
    </row>
    <row r="32" spans="12:13" ht="12.75">
      <c r="L32" s="79">
        <f>A32&amp;B32</f>
      </c>
      <c r="M32" s="80">
        <f>G32</f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M32"/>
  <sheetViews>
    <sheetView zoomScale="80" zoomScaleNormal="80" workbookViewId="0" topLeftCell="A1">
      <selection activeCell="F10" sqref="F10"/>
    </sheetView>
  </sheetViews>
  <sheetFormatPr defaultColWidth="9.00390625" defaultRowHeight="12.75"/>
  <cols>
    <col min="1" max="1" width="21.875" style="0" customWidth="1"/>
    <col min="2" max="2" width="16.625" style="0" customWidth="1"/>
    <col min="3" max="3" width="17.25390625" style="0" customWidth="1"/>
    <col min="4" max="4" width="9.875" style="0" customWidth="1"/>
    <col min="5" max="5" width="9.375" style="0" customWidth="1"/>
    <col min="6" max="6" width="9.875" style="0" customWidth="1"/>
    <col min="7" max="7" width="9.75390625" style="0" customWidth="1"/>
    <col min="9" max="9" width="20.75390625" style="0" customWidth="1"/>
  </cols>
  <sheetData>
    <row r="1" spans="1:2" ht="12.75">
      <c r="A1" s="28" t="s">
        <v>97</v>
      </c>
      <c r="B1" s="29"/>
    </row>
    <row r="2" spans="1:2" ht="13.5" thickBot="1">
      <c r="A2" s="30" t="s">
        <v>53</v>
      </c>
      <c r="B2" s="31"/>
    </row>
    <row r="3" spans="1:2" ht="25.5">
      <c r="A3" s="12" t="s">
        <v>33</v>
      </c>
      <c r="B3" s="24">
        <v>100</v>
      </c>
    </row>
    <row r="4" spans="1:2" ht="25.5">
      <c r="A4" s="41" t="s">
        <v>31</v>
      </c>
      <c r="B4" s="48">
        <f>'Итог.'!V67</f>
        <v>391.2426086577389</v>
      </c>
    </row>
    <row r="5" spans="1:2" ht="38.25">
      <c r="A5" s="40" t="s">
        <v>32</v>
      </c>
      <c r="B5" s="56">
        <f>SUM(D9:D50)</f>
        <v>237.28461923458693</v>
      </c>
    </row>
    <row r="6" spans="1:10" ht="13.5" thickBot="1">
      <c r="A6" s="13" t="s">
        <v>13</v>
      </c>
      <c r="B6" s="49">
        <f>B5/B4</f>
        <v>0.6064897175914824</v>
      </c>
      <c r="J6" s="4"/>
    </row>
    <row r="7" ht="13.5" thickBot="1">
      <c r="J7" s="4"/>
    </row>
    <row r="8" spans="1:13" s="3" customFormat="1" ht="27" customHeight="1" thickBot="1">
      <c r="A8" s="15" t="s">
        <v>14</v>
      </c>
      <c r="B8" s="16" t="s">
        <v>15</v>
      </c>
      <c r="C8" s="16" t="s">
        <v>20</v>
      </c>
      <c r="D8" s="38" t="s">
        <v>29</v>
      </c>
      <c r="E8" s="17" t="s">
        <v>23</v>
      </c>
      <c r="F8" s="17" t="s">
        <v>24</v>
      </c>
      <c r="G8" s="18" t="s">
        <v>12</v>
      </c>
      <c r="I8" s="11"/>
      <c r="L8" s="78" t="s">
        <v>103</v>
      </c>
      <c r="M8" s="78"/>
    </row>
    <row r="9" spans="1:13" ht="12.75">
      <c r="A9" s="5" t="s">
        <v>84</v>
      </c>
      <c r="B9" s="6" t="s">
        <v>67</v>
      </c>
      <c r="C9" s="7" t="s">
        <v>17</v>
      </c>
      <c r="D9" s="55">
        <f>VLOOKUP(A9&amp;B9,'Итог.'!$S$6:$AC$114,4,FALSE)</f>
        <v>0</v>
      </c>
      <c r="E9" s="52">
        <v>1</v>
      </c>
      <c r="F9" s="138">
        <f>VLOOKUP(E9,баллы!$A$2:$B$41,2,FALSE)</f>
        <v>25</v>
      </c>
      <c r="G9" s="21">
        <f aca="true" t="shared" si="0" ref="G9:G30">F9*(1+$B$6)*$B$3/100</f>
        <v>40.16224293978706</v>
      </c>
      <c r="L9" s="79" t="str">
        <f>A9&amp;B9</f>
        <v>Подгорный Дмитрий</v>
      </c>
      <c r="M9" s="80">
        <f>G9</f>
        <v>40.16224293978706</v>
      </c>
    </row>
    <row r="10" spans="1:13" ht="12.75">
      <c r="A10" s="8" t="s">
        <v>41</v>
      </c>
      <c r="B10" s="1" t="s">
        <v>42</v>
      </c>
      <c r="C10" s="9" t="s">
        <v>16</v>
      </c>
      <c r="D10" s="55">
        <f>VLOOKUP(A10&amp;B10,'Итог.'!$S$6:$AC$114,4,FALSE)</f>
        <v>41.52300347222222</v>
      </c>
      <c r="E10" s="53">
        <v>2</v>
      </c>
      <c r="F10" s="51">
        <f>(19+14+10)/3</f>
        <v>14.333333333333334</v>
      </c>
      <c r="G10" s="22">
        <f t="shared" si="0"/>
        <v>23.02635261881125</v>
      </c>
      <c r="L10" s="79" t="str">
        <f aca="true" t="shared" si="1" ref="L10:L29">A10&amp;B10</f>
        <v>АнучкинИгорь</v>
      </c>
      <c r="M10" s="80">
        <f aca="true" t="shared" si="2" ref="M10:M29">G10</f>
        <v>23.02635261881125</v>
      </c>
    </row>
    <row r="11" spans="1:13" ht="12.75">
      <c r="A11" s="8" t="s">
        <v>55</v>
      </c>
      <c r="B11" s="1" t="s">
        <v>56</v>
      </c>
      <c r="C11" s="9" t="s">
        <v>16</v>
      </c>
      <c r="D11" s="55">
        <f>VLOOKUP(A11&amp;B11,'Итог.'!$S$6:$AC$114,4,FALSE)</f>
        <v>65.06384438361552</v>
      </c>
      <c r="E11" s="53">
        <v>2</v>
      </c>
      <c r="F11" s="51">
        <f>(19+14+10)/3</f>
        <v>14.333333333333334</v>
      </c>
      <c r="G11" s="22">
        <f t="shared" si="0"/>
        <v>23.02635261881125</v>
      </c>
      <c r="L11" s="79" t="str">
        <f t="shared" si="1"/>
        <v>СмирновМихаил</v>
      </c>
      <c r="M11" s="80">
        <f t="shared" si="2"/>
        <v>23.02635261881125</v>
      </c>
    </row>
    <row r="12" spans="1:13" ht="12.75">
      <c r="A12" s="8" t="s">
        <v>85</v>
      </c>
      <c r="B12" s="1" t="s">
        <v>39</v>
      </c>
      <c r="C12" s="9" t="s">
        <v>86</v>
      </c>
      <c r="D12" s="55">
        <f>VLOOKUP(A12&amp;B12,'Итог.'!$S$6:$AC$114,4,FALSE)</f>
        <v>0</v>
      </c>
      <c r="E12" s="53">
        <v>2</v>
      </c>
      <c r="F12" s="51">
        <f>(19+14+10)/3</f>
        <v>14.333333333333334</v>
      </c>
      <c r="G12" s="22">
        <f t="shared" si="0"/>
        <v>23.02635261881125</v>
      </c>
      <c r="L12" s="79" t="str">
        <f t="shared" si="1"/>
        <v>КарьковОлег</v>
      </c>
      <c r="M12" s="80">
        <f t="shared" si="2"/>
        <v>23.02635261881125</v>
      </c>
    </row>
    <row r="13" spans="1:13" ht="12.75">
      <c r="A13" s="8" t="s">
        <v>38</v>
      </c>
      <c r="B13" s="1" t="s">
        <v>39</v>
      </c>
      <c r="C13" s="9" t="s">
        <v>40</v>
      </c>
      <c r="D13" s="55">
        <f>VLOOKUP(A13&amp;B13,'Итог.'!$S$6:$AC$114,4,FALSE)</f>
        <v>57.83827867599224</v>
      </c>
      <c r="E13" s="53">
        <v>5</v>
      </c>
      <c r="F13" s="142">
        <f>VLOOKUP(E13,баллы!$A$2:$B$41,2,FALSE)</f>
        <v>7</v>
      </c>
      <c r="G13" s="22">
        <f t="shared" si="0"/>
        <v>11.245428023140377</v>
      </c>
      <c r="L13" s="79" t="str">
        <f t="shared" si="1"/>
        <v>СтрашкоОлег</v>
      </c>
      <c r="M13" s="80">
        <f t="shared" si="2"/>
        <v>11.245428023140377</v>
      </c>
    </row>
    <row r="14" spans="1:13" ht="12.75">
      <c r="A14" s="50" t="s">
        <v>0</v>
      </c>
      <c r="B14" s="2" t="s">
        <v>1</v>
      </c>
      <c r="C14" s="10" t="s">
        <v>16</v>
      </c>
      <c r="D14" s="55">
        <f>VLOOKUP(A14&amp;B14,'Итог.'!$S$6:$AC$114,4,FALSE)</f>
        <v>14.523003472222221</v>
      </c>
      <c r="E14" s="53">
        <v>6</v>
      </c>
      <c r="F14" s="142">
        <f>VLOOKUP(E14,баллы!$A$2:$B$41,2,FALSE)</f>
        <v>5</v>
      </c>
      <c r="G14" s="22">
        <f t="shared" si="0"/>
        <v>8.032448587957413</v>
      </c>
      <c r="L14" s="79" t="str">
        <f t="shared" si="1"/>
        <v>РязанцевКирилл</v>
      </c>
      <c r="M14" s="80">
        <f t="shared" si="2"/>
        <v>8.032448587957413</v>
      </c>
    </row>
    <row r="15" spans="1:13" ht="12.75">
      <c r="A15" s="8" t="s">
        <v>87</v>
      </c>
      <c r="B15" s="1" t="s">
        <v>9</v>
      </c>
      <c r="C15" s="9" t="s">
        <v>16</v>
      </c>
      <c r="D15" s="55">
        <f>VLOOKUP(A15&amp;B15,'Итог.'!$S$6:$AC$114,4,FALSE)</f>
        <v>0</v>
      </c>
      <c r="E15" s="53">
        <v>7</v>
      </c>
      <c r="F15" s="142">
        <f>VLOOKUP(E15,баллы!$A$2:$B$41,2,FALSE)</f>
        <v>4</v>
      </c>
      <c r="G15" s="22">
        <f t="shared" si="0"/>
        <v>6.42595887036593</v>
      </c>
      <c r="L15" s="79" t="str">
        <f t="shared" si="1"/>
        <v>ШрамовПавел</v>
      </c>
      <c r="M15" s="80">
        <f t="shared" si="2"/>
        <v>6.42595887036593</v>
      </c>
    </row>
    <row r="16" spans="1:13" ht="12.75">
      <c r="A16" s="8" t="s">
        <v>88</v>
      </c>
      <c r="B16" s="1" t="s">
        <v>82</v>
      </c>
      <c r="C16" s="9" t="s">
        <v>89</v>
      </c>
      <c r="D16" s="55">
        <f>VLOOKUP(A16&amp;B16,'Итог.'!$S$6:$AC$114,4,FALSE)</f>
        <v>0</v>
      </c>
      <c r="E16" s="53">
        <v>9</v>
      </c>
      <c r="F16" s="142">
        <f>VLOOKUP(E16,баллы!$A$2:$B$41,2,FALSE)</f>
        <v>2</v>
      </c>
      <c r="G16" s="22">
        <f t="shared" si="0"/>
        <v>3.212979435182965</v>
      </c>
      <c r="L16" s="79" t="str">
        <f t="shared" si="1"/>
        <v>ЕгоровВладислав</v>
      </c>
      <c r="M16" s="80">
        <f t="shared" si="2"/>
        <v>3.212979435182965</v>
      </c>
    </row>
    <row r="17" spans="1:13" ht="12.75">
      <c r="A17" s="8" t="s">
        <v>90</v>
      </c>
      <c r="B17" s="1" t="s">
        <v>91</v>
      </c>
      <c r="C17" s="10" t="s">
        <v>86</v>
      </c>
      <c r="D17" s="55">
        <f>VLOOKUP(A17&amp;B17,'Итог.'!$S$6:$AC$114,4,FALSE)</f>
        <v>0</v>
      </c>
      <c r="E17" s="53">
        <v>10</v>
      </c>
      <c r="F17" s="51">
        <f>6/5</f>
        <v>1.2</v>
      </c>
      <c r="G17" s="22">
        <f t="shared" si="0"/>
        <v>1.9277876611097786</v>
      </c>
      <c r="L17" s="79" t="str">
        <f t="shared" si="1"/>
        <v>РомановВадим</v>
      </c>
      <c r="M17" s="80">
        <f t="shared" si="2"/>
        <v>1.9277876611097786</v>
      </c>
    </row>
    <row r="18" spans="1:13" ht="12.75">
      <c r="A18" s="8" t="s">
        <v>4</v>
      </c>
      <c r="B18" s="1" t="s">
        <v>5</v>
      </c>
      <c r="C18" s="9" t="s">
        <v>18</v>
      </c>
      <c r="D18" s="55">
        <f>VLOOKUP(A18&amp;B18,'Итог.'!$S$6:$AC$114,4,FALSE)</f>
        <v>2.5</v>
      </c>
      <c r="E18" s="53">
        <v>10</v>
      </c>
      <c r="F18" s="51">
        <f>6/5</f>
        <v>1.2</v>
      </c>
      <c r="G18" s="22">
        <f t="shared" si="0"/>
        <v>1.9277876611097786</v>
      </c>
      <c r="L18" s="79" t="str">
        <f t="shared" si="1"/>
        <v>ХорольскийАндрей</v>
      </c>
      <c r="M18" s="80">
        <f t="shared" si="2"/>
        <v>1.9277876611097786</v>
      </c>
    </row>
    <row r="19" spans="1:13" ht="12.75">
      <c r="A19" s="8" t="s">
        <v>64</v>
      </c>
      <c r="B19" s="1" t="s">
        <v>8</v>
      </c>
      <c r="C19" s="10" t="s">
        <v>16</v>
      </c>
      <c r="D19" s="55">
        <f>VLOOKUP(A19&amp;B19,'Итог.'!$S$6:$AC$114,4,FALSE)</f>
        <v>4.596354166666666</v>
      </c>
      <c r="E19" s="53">
        <v>10</v>
      </c>
      <c r="F19" s="51">
        <f>6/5</f>
        <v>1.2</v>
      </c>
      <c r="G19" s="22">
        <f t="shared" si="0"/>
        <v>1.9277876611097786</v>
      </c>
      <c r="L19" s="79" t="str">
        <f t="shared" si="1"/>
        <v>КорнеевАлексей</v>
      </c>
      <c r="M19" s="80">
        <f t="shared" si="2"/>
        <v>1.9277876611097786</v>
      </c>
    </row>
    <row r="20" spans="1:13" ht="12.75">
      <c r="A20" s="8" t="s">
        <v>92</v>
      </c>
      <c r="B20" s="1" t="s">
        <v>34</v>
      </c>
      <c r="C20" s="9" t="s">
        <v>16</v>
      </c>
      <c r="D20" s="55">
        <f>VLOOKUP(A20&amp;B20,'Итог.'!$S$6:$AC$114,4,FALSE)</f>
        <v>15</v>
      </c>
      <c r="E20" s="53">
        <v>10</v>
      </c>
      <c r="F20" s="51">
        <f>6/5</f>
        <v>1.2</v>
      </c>
      <c r="G20" s="22">
        <f t="shared" si="0"/>
        <v>1.9277876611097786</v>
      </c>
      <c r="L20" s="79" t="str">
        <f t="shared" si="1"/>
        <v>КалачкинВладимир</v>
      </c>
      <c r="M20" s="80">
        <f t="shared" si="2"/>
        <v>1.9277876611097786</v>
      </c>
    </row>
    <row r="21" spans="1:13" ht="12.75">
      <c r="A21" s="8" t="s">
        <v>93</v>
      </c>
      <c r="B21" s="1" t="s">
        <v>94</v>
      </c>
      <c r="C21" s="10" t="s">
        <v>86</v>
      </c>
      <c r="D21" s="55">
        <f>VLOOKUP(A21&amp;B21,'Итог.'!$S$6:$AC$114,4,FALSE)</f>
        <v>0</v>
      </c>
      <c r="E21" s="53">
        <v>10</v>
      </c>
      <c r="F21" s="51">
        <f>6/5</f>
        <v>1.2</v>
      </c>
      <c r="G21" s="22">
        <f t="shared" si="0"/>
        <v>1.9277876611097786</v>
      </c>
      <c r="L21" s="79" t="str">
        <f t="shared" si="1"/>
        <v>ХуторныйАртем</v>
      </c>
      <c r="M21" s="80">
        <f t="shared" si="2"/>
        <v>1.9277876611097786</v>
      </c>
    </row>
    <row r="22" spans="1:13" ht="12.75">
      <c r="A22" s="8" t="s">
        <v>2</v>
      </c>
      <c r="B22" s="1" t="s">
        <v>3</v>
      </c>
      <c r="C22" s="9" t="s">
        <v>17</v>
      </c>
      <c r="D22" s="55">
        <f>VLOOKUP(A22&amp;B22,'Итог.'!$S$6:$AC$114,4,FALSE)</f>
        <v>2.5</v>
      </c>
      <c r="E22" s="53">
        <v>15</v>
      </c>
      <c r="F22" s="51">
        <v>1</v>
      </c>
      <c r="G22" s="22">
        <f t="shared" si="0"/>
        <v>1.6064897175914825</v>
      </c>
      <c r="L22" s="79" t="str">
        <f t="shared" si="1"/>
        <v>АнтоненкоГеоргий</v>
      </c>
      <c r="M22" s="80">
        <f t="shared" si="2"/>
        <v>1.6064897175914825</v>
      </c>
    </row>
    <row r="23" spans="1:13" ht="12.75">
      <c r="A23" s="8" t="s">
        <v>6</v>
      </c>
      <c r="B23" s="1" t="s">
        <v>7</v>
      </c>
      <c r="C23" s="10" t="s">
        <v>16</v>
      </c>
      <c r="D23" s="55">
        <f>VLOOKUP(A23&amp;B23,'Итог.'!$S$6:$AC$114,4,FALSE)</f>
        <v>10.454732374289948</v>
      </c>
      <c r="E23" s="53">
        <v>16</v>
      </c>
      <c r="F23" s="51">
        <v>1</v>
      </c>
      <c r="G23" s="22">
        <f t="shared" si="0"/>
        <v>1.6064897175914825</v>
      </c>
      <c r="L23" s="79" t="str">
        <f t="shared" si="1"/>
        <v>СерегинТимур</v>
      </c>
      <c r="M23" s="80">
        <f t="shared" si="2"/>
        <v>1.6064897175914825</v>
      </c>
    </row>
    <row r="24" spans="1:13" ht="12.75">
      <c r="A24" s="8" t="s">
        <v>95</v>
      </c>
      <c r="B24" s="1" t="s">
        <v>91</v>
      </c>
      <c r="C24" s="10" t="s">
        <v>16</v>
      </c>
      <c r="D24" s="55">
        <f>VLOOKUP(A24&amp;B24,'Итог.'!$S$6:$AC$114,4,FALSE)</f>
        <v>0</v>
      </c>
      <c r="E24" s="53">
        <v>17</v>
      </c>
      <c r="F24" s="51">
        <v>1</v>
      </c>
      <c r="G24" s="22">
        <f t="shared" si="0"/>
        <v>1.6064897175914825</v>
      </c>
      <c r="L24" s="79" t="str">
        <f t="shared" si="1"/>
        <v>БалашевВадим</v>
      </c>
      <c r="M24" s="80">
        <f t="shared" si="2"/>
        <v>1.6064897175914825</v>
      </c>
    </row>
    <row r="25" spans="1:13" ht="12.75">
      <c r="A25" s="8" t="s">
        <v>47</v>
      </c>
      <c r="B25" s="1" t="s">
        <v>8</v>
      </c>
      <c r="C25" s="10" t="s">
        <v>11</v>
      </c>
      <c r="D25" s="55">
        <f>VLOOKUP(A25&amp;B25,'Итог.'!$S$6:$AC$114,4,FALSE)</f>
        <v>8.195435719789065</v>
      </c>
      <c r="E25" s="53">
        <v>18</v>
      </c>
      <c r="F25" s="51">
        <v>1</v>
      </c>
      <c r="G25" s="22">
        <f t="shared" si="0"/>
        <v>1.6064897175914825</v>
      </c>
      <c r="L25" s="79" t="str">
        <f t="shared" si="1"/>
        <v>ПотаповАлексей</v>
      </c>
      <c r="M25" s="80">
        <f t="shared" si="2"/>
        <v>1.6064897175914825</v>
      </c>
    </row>
    <row r="26" spans="1:13" ht="12.75">
      <c r="A26" s="8" t="s">
        <v>96</v>
      </c>
      <c r="B26" s="1" t="s">
        <v>91</v>
      </c>
      <c r="C26" s="10" t="s">
        <v>16</v>
      </c>
      <c r="D26" s="55">
        <f>VLOOKUP(A26&amp;B26,'Итог.'!$S$6:$AC$114,4,FALSE)</f>
        <v>0</v>
      </c>
      <c r="E26" s="53">
        <v>18</v>
      </c>
      <c r="F26" s="51">
        <v>1</v>
      </c>
      <c r="G26" s="22">
        <f t="shared" si="0"/>
        <v>1.6064897175914825</v>
      </c>
      <c r="L26" s="79" t="str">
        <f t="shared" si="1"/>
        <v>ДенисенкоВадим</v>
      </c>
      <c r="M26" s="80">
        <f t="shared" si="2"/>
        <v>1.6064897175914825</v>
      </c>
    </row>
    <row r="27" spans="1:13" ht="14.25" customHeight="1">
      <c r="A27" s="2" t="s">
        <v>60</v>
      </c>
      <c r="B27" s="2" t="s">
        <v>61</v>
      </c>
      <c r="C27" s="10" t="s">
        <v>16</v>
      </c>
      <c r="D27" s="55">
        <f>VLOOKUP(A27&amp;B27,'Итог.'!$S$6:$AC$114,4,FALSE)</f>
        <v>6.89453125</v>
      </c>
      <c r="E27" s="53">
        <v>20</v>
      </c>
      <c r="F27" s="51">
        <v>1</v>
      </c>
      <c r="G27" s="22">
        <f t="shared" si="0"/>
        <v>1.6064897175914825</v>
      </c>
      <c r="L27" s="79" t="str">
        <f t="shared" si="1"/>
        <v>ФоминовМаксим</v>
      </c>
      <c r="M27" s="80">
        <f t="shared" si="2"/>
        <v>1.6064897175914825</v>
      </c>
    </row>
    <row r="28" spans="1:13" ht="12.75">
      <c r="A28" s="2" t="s">
        <v>45</v>
      </c>
      <c r="B28" s="2" t="s">
        <v>8</v>
      </c>
      <c r="C28" s="10" t="s">
        <v>19</v>
      </c>
      <c r="D28" s="55">
        <f>VLOOKUP(A28&amp;B28,'Итог.'!$S$6:$AC$114,4,FALSE)</f>
        <v>7.125</v>
      </c>
      <c r="E28" s="53">
        <v>20</v>
      </c>
      <c r="F28" s="51">
        <v>1</v>
      </c>
      <c r="G28" s="22">
        <f t="shared" si="0"/>
        <v>1.6064897175914825</v>
      </c>
      <c r="L28" s="79" t="str">
        <f t="shared" si="1"/>
        <v>ЖигаловАлексей</v>
      </c>
      <c r="M28" s="80">
        <f t="shared" si="2"/>
        <v>1.6064897175914825</v>
      </c>
    </row>
    <row r="29" spans="1:13" ht="12.75">
      <c r="A29" s="2" t="s">
        <v>81</v>
      </c>
      <c r="B29" s="2" t="s">
        <v>63</v>
      </c>
      <c r="C29" s="10" t="s">
        <v>16</v>
      </c>
      <c r="D29" s="55">
        <f>VLOOKUP(A29&amp;B29,'Итог.'!$S$6:$AC$114,4,FALSE)</f>
        <v>1.0704357197890655</v>
      </c>
      <c r="E29" s="53">
        <v>22</v>
      </c>
      <c r="F29" s="51">
        <v>1</v>
      </c>
      <c r="G29" s="22">
        <f t="shared" si="0"/>
        <v>1.6064897175914825</v>
      </c>
      <c r="L29" s="79" t="str">
        <f t="shared" si="1"/>
        <v>ГромовАлександр</v>
      </c>
      <c r="M29" s="80">
        <f t="shared" si="2"/>
        <v>1.6064897175914825</v>
      </c>
    </row>
    <row r="30" spans="1:13" ht="12.75">
      <c r="A30" s="2" t="s">
        <v>88</v>
      </c>
      <c r="B30" s="2" t="s">
        <v>67</v>
      </c>
      <c r="C30" s="57" t="s">
        <v>16</v>
      </c>
      <c r="D30" s="55">
        <f>VLOOKUP(A30&amp;B30,'Итог.'!$S$6:$AC$114,4,FALSE)</f>
        <v>0</v>
      </c>
      <c r="E30" s="53">
        <v>22</v>
      </c>
      <c r="F30" s="51">
        <v>1</v>
      </c>
      <c r="G30" s="22">
        <f t="shared" si="0"/>
        <v>1.6064897175914825</v>
      </c>
      <c r="L30" s="79" t="str">
        <f>A30&amp;B30</f>
        <v>ЕгоровДмитрий</v>
      </c>
      <c r="M30" s="80">
        <f>G30</f>
        <v>1.6064897175914825</v>
      </c>
    </row>
    <row r="31" spans="12:13" ht="12.75">
      <c r="L31" s="79">
        <f>A31&amp;B31</f>
      </c>
      <c r="M31" s="80">
        <f>G31</f>
        <v>0</v>
      </c>
    </row>
    <row r="32" spans="12:13" ht="12.75">
      <c r="L32" s="79">
        <f>A32&amp;B32</f>
      </c>
      <c r="M32" s="80">
        <f>G32</f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M32"/>
  <sheetViews>
    <sheetView zoomScale="80" zoomScaleNormal="80" workbookViewId="0" topLeftCell="A1">
      <selection activeCell="F10" sqref="F10"/>
    </sheetView>
  </sheetViews>
  <sheetFormatPr defaultColWidth="9.00390625" defaultRowHeight="12.75"/>
  <cols>
    <col min="1" max="1" width="21.875" style="0" customWidth="1"/>
    <col min="2" max="2" width="16.625" style="0" customWidth="1"/>
    <col min="3" max="3" width="17.25390625" style="0" customWidth="1"/>
    <col min="4" max="4" width="9.875" style="0" customWidth="1"/>
    <col min="5" max="5" width="9.375" style="0" customWidth="1"/>
    <col min="6" max="6" width="9.875" style="0" customWidth="1"/>
    <col min="7" max="7" width="9.75390625" style="0" customWidth="1"/>
    <col min="9" max="9" width="20.75390625" style="0" customWidth="1"/>
    <col min="12" max="12" width="15.25390625" style="0" customWidth="1"/>
  </cols>
  <sheetData>
    <row r="1" spans="1:2" ht="12.75">
      <c r="A1" s="28" t="s">
        <v>112</v>
      </c>
      <c r="B1" s="29"/>
    </row>
    <row r="2" spans="1:2" ht="13.5" thickBot="1">
      <c r="A2" s="30" t="s">
        <v>53</v>
      </c>
      <c r="B2" s="31"/>
    </row>
    <row r="3" spans="1:2" ht="25.5">
      <c r="A3" s="12" t="s">
        <v>33</v>
      </c>
      <c r="B3" s="24">
        <v>100</v>
      </c>
    </row>
    <row r="4" spans="1:2" ht="25.5">
      <c r="A4" s="41" t="s">
        <v>31</v>
      </c>
      <c r="B4" s="48">
        <f>'Итог.'!W67</f>
        <v>551.9659520789229</v>
      </c>
    </row>
    <row r="5" spans="1:2" ht="38.25">
      <c r="A5" s="40" t="s">
        <v>32</v>
      </c>
      <c r="B5" s="56">
        <f>SUM(D9:D50)</f>
        <v>221.28913760720562</v>
      </c>
    </row>
    <row r="6" spans="1:10" ht="13.5" thickBot="1">
      <c r="A6" s="13" t="s">
        <v>13</v>
      </c>
      <c r="B6" s="49">
        <f>B5/B4</f>
        <v>0.40091084744220706</v>
      </c>
      <c r="J6" s="4"/>
    </row>
    <row r="7" ht="13.5" thickBot="1">
      <c r="J7" s="4"/>
    </row>
    <row r="8" spans="1:13" s="3" customFormat="1" ht="27" customHeight="1" thickBot="1">
      <c r="A8" s="118" t="s">
        <v>14</v>
      </c>
      <c r="B8" s="119" t="s">
        <v>15</v>
      </c>
      <c r="C8" s="119" t="s">
        <v>20</v>
      </c>
      <c r="D8" s="38" t="s">
        <v>29</v>
      </c>
      <c r="E8" s="17" t="s">
        <v>23</v>
      </c>
      <c r="F8" s="17" t="s">
        <v>24</v>
      </c>
      <c r="G8" s="18" t="s">
        <v>12</v>
      </c>
      <c r="I8" s="11"/>
      <c r="L8" s="78" t="s">
        <v>103</v>
      </c>
      <c r="M8" s="78"/>
    </row>
    <row r="9" spans="1:13" ht="12.75">
      <c r="A9" s="120" t="s">
        <v>55</v>
      </c>
      <c r="B9" s="121" t="s">
        <v>56</v>
      </c>
      <c r="C9" s="103" t="s">
        <v>16</v>
      </c>
      <c r="D9" s="124">
        <f>VLOOKUP(A9&amp;B9,'Итог.'!$S$6:$AC$114,5,FALSE)</f>
        <v>88.09019700242676</v>
      </c>
      <c r="E9" s="52">
        <v>1</v>
      </c>
      <c r="F9" s="125">
        <f>VLOOKUP(E9,баллы!$A$2:$B$41,2,FALSE)</f>
        <v>25</v>
      </c>
      <c r="G9" s="21">
        <f>(F9*(1+$B$6)*$B$3/100)*0.95</f>
        <v>33.27163262675242</v>
      </c>
      <c r="L9" s="79" t="str">
        <f aca="true" t="shared" si="0" ref="L9:L32">A9&amp;B9</f>
        <v>СмирновМихаил</v>
      </c>
      <c r="M9" s="80">
        <f aca="true" t="shared" si="1" ref="M9:M32">G9</f>
        <v>33.27163262675242</v>
      </c>
    </row>
    <row r="10" spans="1:13" ht="12.75">
      <c r="A10" s="93" t="s">
        <v>41</v>
      </c>
      <c r="B10" s="92" t="s">
        <v>42</v>
      </c>
      <c r="C10" s="10" t="s">
        <v>16</v>
      </c>
      <c r="D10" s="117">
        <f>VLOOKUP(A10&amp;B10,'Итог.'!$S$6:$AC$114,5,FALSE)</f>
        <v>64.54935609103347</v>
      </c>
      <c r="E10" s="53">
        <v>2</v>
      </c>
      <c r="F10" s="39">
        <f>VLOOKUP(E10,баллы!$A$2:$B$41,2,FALSE)</f>
        <v>19</v>
      </c>
      <c r="G10" s="22">
        <f>(F10*(1+$B$6)*$B$3/100)*0.95</f>
        <v>25.28644079633184</v>
      </c>
      <c r="L10" s="79" t="str">
        <f t="shared" si="0"/>
        <v>АнучкинИгорь</v>
      </c>
      <c r="M10" s="80">
        <f t="shared" si="1"/>
        <v>25.28644079633184</v>
      </c>
    </row>
    <row r="11" spans="1:13" ht="12.75">
      <c r="A11" s="93" t="s">
        <v>109</v>
      </c>
      <c r="B11" s="92" t="s">
        <v>110</v>
      </c>
      <c r="C11" s="10" t="s">
        <v>16</v>
      </c>
      <c r="D11" s="117">
        <f>VLOOKUP(A11&amp;B11,'Итог.'!$S$6:$AC$114,5,FALSE)</f>
        <v>0</v>
      </c>
      <c r="E11" s="53">
        <v>3</v>
      </c>
      <c r="F11" s="39">
        <f>VLOOKUP(E11,баллы!$A$2:$B$41,2,FALSE)</f>
        <v>14</v>
      </c>
      <c r="G11" s="22">
        <f aca="true" t="shared" si="2" ref="G11:G17">(F11*(1+$B$6)*$B$3/100)*0.95</f>
        <v>18.632114270981354</v>
      </c>
      <c r="L11" s="79" t="str">
        <f t="shared" si="0"/>
        <v>ЗавражновИван</v>
      </c>
      <c r="M11" s="80">
        <f t="shared" si="1"/>
        <v>18.632114270981354</v>
      </c>
    </row>
    <row r="12" spans="1:13" ht="12.75">
      <c r="A12" s="93" t="s">
        <v>0</v>
      </c>
      <c r="B12" s="92" t="s">
        <v>1</v>
      </c>
      <c r="C12" s="10" t="s">
        <v>16</v>
      </c>
      <c r="D12" s="117">
        <f>VLOOKUP(A12&amp;B12,'Итог.'!$S$6:$AC$114,5,FALSE)</f>
        <v>22.555452060179633</v>
      </c>
      <c r="E12" s="53">
        <v>4</v>
      </c>
      <c r="F12" s="39">
        <f>VLOOKUP(E12,баллы!$A$2:$B$41,2,FALSE)</f>
        <v>10</v>
      </c>
      <c r="G12" s="22">
        <f t="shared" si="2"/>
        <v>13.308653050700967</v>
      </c>
      <c r="L12" s="79" t="str">
        <f t="shared" si="0"/>
        <v>РязанцевКирилл</v>
      </c>
      <c r="M12" s="80">
        <f t="shared" si="1"/>
        <v>13.308653050700967</v>
      </c>
    </row>
    <row r="13" spans="1:13" ht="12.75">
      <c r="A13" s="93" t="s">
        <v>60</v>
      </c>
      <c r="B13" s="92" t="s">
        <v>61</v>
      </c>
      <c r="C13" s="10" t="s">
        <v>16</v>
      </c>
      <c r="D13" s="117">
        <f>VLOOKUP(A13&amp;B13,'Итог.'!$S$6:$AC$114,5,FALSE)</f>
        <v>8.501020967591483</v>
      </c>
      <c r="E13" s="53">
        <v>5</v>
      </c>
      <c r="F13" s="39">
        <v>6</v>
      </c>
      <c r="G13" s="22">
        <f t="shared" si="2"/>
        <v>7.985191830420582</v>
      </c>
      <c r="L13" s="79" t="str">
        <f t="shared" si="0"/>
        <v>ФоминовМаксим</v>
      </c>
      <c r="M13" s="80">
        <f t="shared" si="1"/>
        <v>7.985191830420582</v>
      </c>
    </row>
    <row r="14" spans="1:13" ht="12.75">
      <c r="A14" s="8" t="s">
        <v>57</v>
      </c>
      <c r="B14" s="1" t="s">
        <v>56</v>
      </c>
      <c r="C14" s="10" t="s">
        <v>16</v>
      </c>
      <c r="D14" s="117">
        <f>VLOOKUP(A14&amp;B14,'Итог.'!$S$6:$AC$114,5,FALSE)</f>
        <v>25.279947916666664</v>
      </c>
      <c r="E14" s="53">
        <v>5</v>
      </c>
      <c r="F14" s="39">
        <v>6</v>
      </c>
      <c r="G14" s="22">
        <f t="shared" si="2"/>
        <v>7.985191830420582</v>
      </c>
      <c r="L14" s="79" t="str">
        <f t="shared" si="0"/>
        <v>Захаров Михаил</v>
      </c>
      <c r="M14" s="80">
        <f t="shared" si="1"/>
        <v>7.985191830420582</v>
      </c>
    </row>
    <row r="15" spans="1:13" ht="12.75">
      <c r="A15" s="8" t="s">
        <v>6</v>
      </c>
      <c r="B15" s="1" t="s">
        <v>7</v>
      </c>
      <c r="C15" s="10" t="s">
        <v>16</v>
      </c>
      <c r="D15" s="117">
        <f>VLOOKUP(A15&amp;B15,'Итог.'!$S$6:$AC$114,5,FALSE)</f>
        <v>10.529104036325876</v>
      </c>
      <c r="E15" s="53">
        <v>7</v>
      </c>
      <c r="F15" s="39">
        <f>VLOOKUP(E15,баллы!$A$2:$B$41,2,FALSE)</f>
        <v>4</v>
      </c>
      <c r="G15" s="22">
        <f t="shared" si="2"/>
        <v>5.323461220280387</v>
      </c>
      <c r="L15" s="79" t="str">
        <f t="shared" si="0"/>
        <v>СерегинТимур</v>
      </c>
      <c r="M15" s="80">
        <f t="shared" si="1"/>
        <v>5.323461220280387</v>
      </c>
    </row>
    <row r="16" spans="1:13" ht="12.75">
      <c r="A16" s="93" t="s">
        <v>78</v>
      </c>
      <c r="B16" s="92" t="s">
        <v>79</v>
      </c>
      <c r="C16" s="10" t="s">
        <v>16</v>
      </c>
      <c r="D16" s="117">
        <f>VLOOKUP(A16&amp;B16,'Итог.'!$S$6:$AC$114,5,FALSE)</f>
        <v>1.7840595329817757</v>
      </c>
      <c r="E16" s="53">
        <v>8</v>
      </c>
      <c r="F16" s="39">
        <f>VLOOKUP(E16,баллы!$A$2:$B$41,2,FALSE)</f>
        <v>3</v>
      </c>
      <c r="G16" s="22">
        <f t="shared" si="2"/>
        <v>3.992595915210291</v>
      </c>
      <c r="L16" s="79" t="str">
        <f t="shared" si="0"/>
        <v>ФадинаОльга</v>
      </c>
      <c r="M16" s="80">
        <f t="shared" si="1"/>
        <v>3.992595915210291</v>
      </c>
    </row>
    <row r="17" spans="1:13" ht="12.75">
      <c r="A17" s="93" t="s">
        <v>111</v>
      </c>
      <c r="B17" s="92" t="s">
        <v>63</v>
      </c>
      <c r="C17" s="10" t="s">
        <v>16</v>
      </c>
      <c r="D17" s="117">
        <f>VLOOKUP(A17&amp;B17,'Итог.'!$S$6:$AC$114,5,FALSE)</f>
        <v>0</v>
      </c>
      <c r="E17" s="53">
        <v>9</v>
      </c>
      <c r="F17" s="39">
        <f>VLOOKUP(E17,баллы!$A$2:$B$41,2,FALSE)</f>
        <v>2</v>
      </c>
      <c r="G17" s="22">
        <f t="shared" si="2"/>
        <v>2.6617306101401934</v>
      </c>
      <c r="L17" s="79" t="str">
        <f t="shared" si="0"/>
        <v>КудреватыхАлександр</v>
      </c>
      <c r="M17" s="80">
        <f t="shared" si="1"/>
        <v>2.6617306101401934</v>
      </c>
    </row>
    <row r="18" spans="1:13" ht="12.75">
      <c r="A18" s="97"/>
      <c r="B18" s="2"/>
      <c r="C18" s="10"/>
      <c r="D18" s="117"/>
      <c r="E18" s="53"/>
      <c r="F18" s="51"/>
      <c r="G18" s="22"/>
      <c r="L18" s="79">
        <f t="shared" si="0"/>
      </c>
      <c r="M18" s="80">
        <f t="shared" si="1"/>
        <v>0</v>
      </c>
    </row>
    <row r="19" spans="1:13" ht="12.75">
      <c r="A19" s="8"/>
      <c r="B19" s="1"/>
      <c r="C19" s="10"/>
      <c r="D19" s="117"/>
      <c r="E19" s="53"/>
      <c r="F19" s="39"/>
      <c r="G19" s="22"/>
      <c r="L19" s="79">
        <f t="shared" si="0"/>
      </c>
      <c r="M19" s="80">
        <f t="shared" si="1"/>
        <v>0</v>
      </c>
    </row>
    <row r="20" spans="1:13" ht="12.75">
      <c r="A20" s="8"/>
      <c r="B20" s="1"/>
      <c r="C20" s="9"/>
      <c r="D20" s="117"/>
      <c r="E20" s="53"/>
      <c r="F20" s="39"/>
      <c r="G20" s="22"/>
      <c r="L20" s="79">
        <f t="shared" si="0"/>
      </c>
      <c r="M20" s="80">
        <f t="shared" si="1"/>
        <v>0</v>
      </c>
    </row>
    <row r="21" spans="1:13" ht="12.75">
      <c r="A21" s="8"/>
      <c r="B21" s="1"/>
      <c r="C21" s="10"/>
      <c r="D21" s="117"/>
      <c r="E21" s="53"/>
      <c r="F21" s="39"/>
      <c r="G21" s="22"/>
      <c r="L21" s="79">
        <f t="shared" si="0"/>
      </c>
      <c r="M21" s="80">
        <f t="shared" si="1"/>
        <v>0</v>
      </c>
    </row>
    <row r="22" spans="1:13" ht="12.75">
      <c r="A22" s="8"/>
      <c r="B22" s="1"/>
      <c r="C22" s="9"/>
      <c r="D22" s="117"/>
      <c r="E22" s="53"/>
      <c r="F22" s="39"/>
      <c r="G22" s="22"/>
      <c r="L22" s="79">
        <f t="shared" si="0"/>
      </c>
      <c r="M22" s="80">
        <f t="shared" si="1"/>
        <v>0</v>
      </c>
    </row>
    <row r="23" spans="1:13" ht="12.75">
      <c r="A23" s="8"/>
      <c r="B23" s="1"/>
      <c r="C23" s="10"/>
      <c r="D23" s="117"/>
      <c r="E23" s="53"/>
      <c r="F23" s="39"/>
      <c r="G23" s="22"/>
      <c r="L23" s="79">
        <f t="shared" si="0"/>
      </c>
      <c r="M23" s="80">
        <f t="shared" si="1"/>
        <v>0</v>
      </c>
    </row>
    <row r="24" spans="1:13" ht="12.75">
      <c r="A24" s="8"/>
      <c r="B24" s="1"/>
      <c r="C24" s="10"/>
      <c r="D24" s="117"/>
      <c r="E24" s="53"/>
      <c r="F24" s="39"/>
      <c r="G24" s="22"/>
      <c r="L24" s="79">
        <f t="shared" si="0"/>
      </c>
      <c r="M24" s="80">
        <f t="shared" si="1"/>
        <v>0</v>
      </c>
    </row>
    <row r="25" spans="1:13" ht="12.75">
      <c r="A25" s="8"/>
      <c r="B25" s="1"/>
      <c r="C25" s="10"/>
      <c r="D25" s="117"/>
      <c r="E25" s="53"/>
      <c r="F25" s="39"/>
      <c r="G25" s="22"/>
      <c r="L25" s="79">
        <f t="shared" si="0"/>
      </c>
      <c r="M25" s="80">
        <f t="shared" si="1"/>
        <v>0</v>
      </c>
    </row>
    <row r="26" spans="1:13" ht="12.75">
      <c r="A26" s="8"/>
      <c r="B26" s="1"/>
      <c r="C26" s="10"/>
      <c r="D26" s="117"/>
      <c r="E26" s="53"/>
      <c r="F26" s="39"/>
      <c r="G26" s="22"/>
      <c r="L26" s="79">
        <f t="shared" si="0"/>
      </c>
      <c r="M26" s="80">
        <f t="shared" si="1"/>
        <v>0</v>
      </c>
    </row>
    <row r="27" spans="1:13" ht="14.25" customHeight="1">
      <c r="A27" s="97"/>
      <c r="B27" s="2"/>
      <c r="C27" s="10"/>
      <c r="D27" s="117"/>
      <c r="E27" s="53"/>
      <c r="F27" s="39"/>
      <c r="G27" s="22"/>
      <c r="L27" s="79">
        <f t="shared" si="0"/>
      </c>
      <c r="M27" s="80">
        <f t="shared" si="1"/>
        <v>0</v>
      </c>
    </row>
    <row r="28" spans="1:13" ht="12.75">
      <c r="A28" s="97"/>
      <c r="B28" s="2"/>
      <c r="C28" s="10"/>
      <c r="D28" s="117"/>
      <c r="E28" s="53"/>
      <c r="F28" s="39"/>
      <c r="G28" s="22"/>
      <c r="L28" s="79">
        <f t="shared" si="0"/>
      </c>
      <c r="M28" s="80">
        <f t="shared" si="1"/>
        <v>0</v>
      </c>
    </row>
    <row r="29" spans="1:13" ht="12.75">
      <c r="A29" s="97"/>
      <c r="B29" s="2"/>
      <c r="C29" s="10"/>
      <c r="D29" s="117"/>
      <c r="E29" s="53"/>
      <c r="F29" s="39"/>
      <c r="G29" s="22"/>
      <c r="L29" s="79">
        <f t="shared" si="0"/>
      </c>
      <c r="M29" s="80">
        <f t="shared" si="1"/>
        <v>0</v>
      </c>
    </row>
    <row r="30" spans="1:13" ht="13.5" thickBot="1">
      <c r="A30" s="13"/>
      <c r="B30" s="122"/>
      <c r="C30" s="123"/>
      <c r="D30" s="126"/>
      <c r="E30" s="127"/>
      <c r="F30" s="128"/>
      <c r="G30" s="129"/>
      <c r="L30" s="79">
        <f t="shared" si="0"/>
      </c>
      <c r="M30" s="80">
        <f t="shared" si="1"/>
        <v>0</v>
      </c>
    </row>
    <row r="31" spans="12:13" ht="12.75">
      <c r="L31" s="79">
        <f t="shared" si="0"/>
      </c>
      <c r="M31" s="80">
        <f t="shared" si="1"/>
        <v>0</v>
      </c>
    </row>
    <row r="32" spans="12:13" ht="12.75">
      <c r="L32" s="79">
        <f t="shared" si="0"/>
      </c>
      <c r="M32" s="80">
        <f t="shared" si="1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M32"/>
  <sheetViews>
    <sheetView zoomScale="80" zoomScaleNormal="80" workbookViewId="0" topLeftCell="A1">
      <selection activeCell="F10" sqref="F10"/>
    </sheetView>
  </sheetViews>
  <sheetFormatPr defaultColWidth="9.00390625" defaultRowHeight="12.75"/>
  <cols>
    <col min="1" max="1" width="21.875" style="0" customWidth="1"/>
    <col min="2" max="2" width="16.625" style="0" customWidth="1"/>
    <col min="3" max="3" width="17.25390625" style="0" customWidth="1"/>
    <col min="4" max="4" width="9.875" style="0" customWidth="1"/>
    <col min="5" max="5" width="9.375" style="0" customWidth="1"/>
    <col min="6" max="6" width="9.875" style="0" customWidth="1"/>
    <col min="7" max="7" width="9.75390625" style="0" customWidth="1"/>
    <col min="9" max="9" width="20.75390625" style="0" customWidth="1"/>
    <col min="12" max="12" width="15.25390625" style="0" customWidth="1"/>
  </cols>
  <sheetData>
    <row r="1" spans="1:2" ht="12.75">
      <c r="A1" s="28" t="s">
        <v>108</v>
      </c>
      <c r="B1" s="29"/>
    </row>
    <row r="2" spans="1:2" ht="13.5" thickBot="1">
      <c r="A2" s="30" t="s">
        <v>53</v>
      </c>
      <c r="B2" s="31"/>
    </row>
    <row r="3" spans="1:2" ht="25.5">
      <c r="A3" s="12" t="s">
        <v>33</v>
      </c>
      <c r="B3" s="24">
        <v>100</v>
      </c>
    </row>
    <row r="4" spans="1:2" ht="25.5">
      <c r="A4" s="41" t="s">
        <v>31</v>
      </c>
      <c r="B4" s="48">
        <f>'Итог.'!X67</f>
        <v>631.2571184215363</v>
      </c>
    </row>
    <row r="5" spans="1:2" ht="38.25">
      <c r="A5" s="40" t="s">
        <v>32</v>
      </c>
      <c r="B5" s="56">
        <f>SUM(D9:D50)</f>
        <v>322.77885161834234</v>
      </c>
    </row>
    <row r="6" spans="1:10" ht="13.5" thickBot="1">
      <c r="A6" s="13" t="s">
        <v>13</v>
      </c>
      <c r="B6" s="49">
        <f>B5/B4</f>
        <v>0.5113270681611536</v>
      </c>
      <c r="J6" s="4"/>
    </row>
    <row r="7" ht="13.5" thickBot="1">
      <c r="J7" s="4"/>
    </row>
    <row r="8" spans="1:13" s="3" customFormat="1" ht="27" customHeight="1" thickBot="1">
      <c r="A8" s="15" t="s">
        <v>14</v>
      </c>
      <c r="B8" s="16" t="s">
        <v>15</v>
      </c>
      <c r="C8" s="16" t="s">
        <v>20</v>
      </c>
      <c r="D8" s="38" t="s">
        <v>29</v>
      </c>
      <c r="E8" s="17" t="s">
        <v>23</v>
      </c>
      <c r="F8" s="17" t="s">
        <v>24</v>
      </c>
      <c r="G8" s="18" t="s">
        <v>12</v>
      </c>
      <c r="I8" s="11"/>
      <c r="L8" s="78" t="s">
        <v>103</v>
      </c>
      <c r="M8" s="78"/>
    </row>
    <row r="9" spans="1:13" ht="12.75">
      <c r="A9" s="2" t="s">
        <v>41</v>
      </c>
      <c r="B9" s="2" t="s">
        <v>42</v>
      </c>
      <c r="C9" s="2" t="s">
        <v>16</v>
      </c>
      <c r="D9" s="55">
        <f>VLOOKUP(A9&amp;B9,'Итог.'!$S$6:$AC$114,6,FALSE)</f>
        <v>76.81279341514309</v>
      </c>
      <c r="E9" s="52">
        <v>1</v>
      </c>
      <c r="F9" s="39">
        <f>VLOOKUP(E9,баллы!$A$2:$B$41,2,FALSE)</f>
        <v>25</v>
      </c>
      <c r="G9" s="21">
        <f aca="true" t="shared" si="0" ref="G9:G18">F9*(1+$B$6)*$B$3/100</f>
        <v>37.78317670402884</v>
      </c>
      <c r="L9" s="79" t="str">
        <f aca="true" t="shared" si="1" ref="L9:L32">A9&amp;B9</f>
        <v>АнучкинИгорь</v>
      </c>
      <c r="M9" s="80">
        <f aca="true" t="shared" si="2" ref="M9:M32">G9</f>
        <v>37.78317670402884</v>
      </c>
    </row>
    <row r="10" spans="1:13" ht="12.75">
      <c r="A10" s="2" t="s">
        <v>55</v>
      </c>
      <c r="B10" s="2" t="s">
        <v>56</v>
      </c>
      <c r="C10" s="2" t="s">
        <v>16</v>
      </c>
      <c r="D10" s="55">
        <f>VLOOKUP(A10&amp;B10,'Итог.'!$S$6:$AC$114,6,FALSE)</f>
        <v>98.33547701036794</v>
      </c>
      <c r="E10" s="53">
        <v>2</v>
      </c>
      <c r="F10" s="39">
        <f>VLOOKUP(E10,баллы!$A$2:$B$41,2,FALSE)</f>
        <v>19</v>
      </c>
      <c r="G10" s="22">
        <f t="shared" si="0"/>
        <v>28.71521429506192</v>
      </c>
      <c r="L10" s="79" t="str">
        <f t="shared" si="1"/>
        <v>СмирновМихаил</v>
      </c>
      <c r="M10" s="80">
        <f t="shared" si="2"/>
        <v>28.71521429506192</v>
      </c>
    </row>
    <row r="11" spans="1:13" ht="12.75">
      <c r="A11" s="1" t="s">
        <v>75</v>
      </c>
      <c r="B11" s="1" t="s">
        <v>8</v>
      </c>
      <c r="C11" s="1" t="s">
        <v>11</v>
      </c>
      <c r="D11" s="55">
        <f>VLOOKUP(A11&amp;B11,'Итог.'!$S$6:$AC$114,6,FALSE)</f>
        <v>14.986100077046915</v>
      </c>
      <c r="E11" s="53">
        <v>3</v>
      </c>
      <c r="F11" s="39">
        <f>VLOOKUP(E11,баллы!$A$2:$B$41,2,FALSE)</f>
        <v>14</v>
      </c>
      <c r="G11" s="22">
        <f t="shared" si="0"/>
        <v>21.15857895425615</v>
      </c>
      <c r="L11" s="79" t="str">
        <f t="shared" si="1"/>
        <v>БочаровАлексей</v>
      </c>
      <c r="M11" s="80">
        <f t="shared" si="2"/>
        <v>21.15857895425615</v>
      </c>
    </row>
    <row r="12" spans="1:13" ht="12.75">
      <c r="A12" s="8" t="s">
        <v>84</v>
      </c>
      <c r="B12" s="1" t="s">
        <v>67</v>
      </c>
      <c r="C12" s="2" t="s">
        <v>17</v>
      </c>
      <c r="D12" s="55">
        <f>VLOOKUP(A12&amp;B12,'Итог.'!$S$6:$AC$114,6,FALSE)</f>
        <v>40.16224293978706</v>
      </c>
      <c r="E12" s="53">
        <v>4</v>
      </c>
      <c r="F12" s="39">
        <v>8.5</v>
      </c>
      <c r="G12" s="22">
        <f t="shared" si="0"/>
        <v>12.846280079369809</v>
      </c>
      <c r="L12" s="79" t="str">
        <f t="shared" si="1"/>
        <v>Подгорный Дмитрий</v>
      </c>
      <c r="M12" s="80">
        <f t="shared" si="2"/>
        <v>12.846280079369809</v>
      </c>
    </row>
    <row r="13" spans="1:13" ht="12.75">
      <c r="A13" s="2" t="s">
        <v>0</v>
      </c>
      <c r="B13" s="2" t="s">
        <v>1</v>
      </c>
      <c r="C13" s="2" t="s">
        <v>16</v>
      </c>
      <c r="D13" s="55">
        <f>VLOOKUP(A13&amp;B13,'Итог.'!$S$6:$AC$114,6,FALSE)</f>
        <v>34.3641051108806</v>
      </c>
      <c r="E13" s="53">
        <v>4</v>
      </c>
      <c r="F13" s="39">
        <v>8.5</v>
      </c>
      <c r="G13" s="22">
        <f t="shared" si="0"/>
        <v>12.846280079369809</v>
      </c>
      <c r="L13" s="79" t="str">
        <f t="shared" si="1"/>
        <v>РязанцевКирилл</v>
      </c>
      <c r="M13" s="80">
        <f t="shared" si="2"/>
        <v>12.846280079369809</v>
      </c>
    </row>
    <row r="14" spans="1:13" ht="12.75">
      <c r="A14" s="1" t="s">
        <v>65</v>
      </c>
      <c r="B14" s="1" t="s">
        <v>34</v>
      </c>
      <c r="C14" s="1" t="s">
        <v>73</v>
      </c>
      <c r="D14" s="55">
        <f>VLOOKUP(A14&amp;B14,'Итог.'!$S$6:$AC$114,6,FALSE)</f>
        <v>3.0642361111111107</v>
      </c>
      <c r="E14" s="53">
        <v>6</v>
      </c>
      <c r="F14" s="39">
        <v>4.5</v>
      </c>
      <c r="G14" s="22">
        <f t="shared" si="0"/>
        <v>6.800971806725192</v>
      </c>
      <c r="L14" s="79" t="str">
        <f t="shared" si="1"/>
        <v>ТкачевВладимир</v>
      </c>
      <c r="M14" s="80">
        <f t="shared" si="2"/>
        <v>6.800971806725192</v>
      </c>
    </row>
    <row r="15" spans="1:13" ht="12.75">
      <c r="A15" s="1" t="s">
        <v>105</v>
      </c>
      <c r="B15" s="1" t="s">
        <v>106</v>
      </c>
      <c r="C15" s="1" t="s">
        <v>40</v>
      </c>
      <c r="D15" s="55">
        <f>VLOOKUP(A15&amp;B15,'Итог.'!$S$6:$AC$114,6,FALSE)</f>
        <v>0</v>
      </c>
      <c r="E15" s="53">
        <v>6</v>
      </c>
      <c r="F15" s="39">
        <v>4.5</v>
      </c>
      <c r="G15" s="22">
        <f t="shared" si="0"/>
        <v>6.800971806725192</v>
      </c>
      <c r="L15" s="79" t="str">
        <f t="shared" si="1"/>
        <v>Данилин Николай</v>
      </c>
      <c r="M15" s="80">
        <f t="shared" si="2"/>
        <v>6.800971806725192</v>
      </c>
    </row>
    <row r="16" spans="1:13" ht="12.75">
      <c r="A16" s="2" t="s">
        <v>43</v>
      </c>
      <c r="B16" s="2" t="s">
        <v>44</v>
      </c>
      <c r="C16" s="2" t="s">
        <v>11</v>
      </c>
      <c r="D16" s="55">
        <f>VLOOKUP(A16&amp;B16,'Итог.'!$S$6:$AC$114,6,FALSE)</f>
        <v>27.422614318734393</v>
      </c>
      <c r="E16" s="53">
        <v>8</v>
      </c>
      <c r="F16" s="51">
        <f>7/3</f>
        <v>2.3333333333333335</v>
      </c>
      <c r="G16" s="22">
        <f t="shared" si="0"/>
        <v>3.526429825709359</v>
      </c>
      <c r="L16" s="79" t="str">
        <f t="shared" si="1"/>
        <v>ГалишниковАнтон</v>
      </c>
      <c r="M16" s="80">
        <f t="shared" si="2"/>
        <v>3.526429825709359</v>
      </c>
    </row>
    <row r="17" spans="1:13" ht="12.75">
      <c r="A17" s="2" t="s">
        <v>46</v>
      </c>
      <c r="B17" s="2" t="s">
        <v>44</v>
      </c>
      <c r="C17" s="2" t="s">
        <v>11</v>
      </c>
      <c r="D17" s="55">
        <f>VLOOKUP(A17&amp;B17,'Итог.'!$S$6:$AC$114,6,FALSE)</f>
        <v>17.82935719789065</v>
      </c>
      <c r="E17" s="53">
        <v>8</v>
      </c>
      <c r="F17" s="51">
        <f>7/3</f>
        <v>2.3333333333333335</v>
      </c>
      <c r="G17" s="22">
        <f t="shared" si="0"/>
        <v>3.526429825709359</v>
      </c>
      <c r="L17" s="79" t="str">
        <f t="shared" si="1"/>
        <v>КолдаевАнтон</v>
      </c>
      <c r="M17" s="80">
        <f t="shared" si="2"/>
        <v>3.526429825709359</v>
      </c>
    </row>
    <row r="18" spans="1:13" ht="12.75">
      <c r="A18" s="2" t="s">
        <v>47</v>
      </c>
      <c r="B18" s="2" t="s">
        <v>8</v>
      </c>
      <c r="C18" s="2" t="s">
        <v>11</v>
      </c>
      <c r="D18" s="55">
        <f>VLOOKUP(A18&amp;B18,'Итог.'!$S$6:$AC$114,6,FALSE)</f>
        <v>9.801925437380548</v>
      </c>
      <c r="E18" s="53">
        <v>8</v>
      </c>
      <c r="F18" s="51">
        <f>7/3</f>
        <v>2.3333333333333335</v>
      </c>
      <c r="G18" s="22">
        <f t="shared" si="0"/>
        <v>3.526429825709359</v>
      </c>
      <c r="L18" s="79" t="str">
        <f t="shared" si="1"/>
        <v>ПотаповАлексей</v>
      </c>
      <c r="M18" s="80">
        <f t="shared" si="2"/>
        <v>3.526429825709359</v>
      </c>
    </row>
    <row r="19" spans="1:13" ht="12.75">
      <c r="A19" s="8"/>
      <c r="B19" s="1"/>
      <c r="C19" s="10"/>
      <c r="D19" s="55"/>
      <c r="E19" s="53"/>
      <c r="F19" s="39"/>
      <c r="G19" s="22"/>
      <c r="L19" s="79">
        <f t="shared" si="1"/>
      </c>
      <c r="M19" s="80">
        <f t="shared" si="2"/>
        <v>0</v>
      </c>
    </row>
    <row r="20" spans="1:13" ht="12.75">
      <c r="A20" s="8"/>
      <c r="B20" s="1"/>
      <c r="C20" s="9"/>
      <c r="D20" s="55"/>
      <c r="E20" s="53"/>
      <c r="F20" s="39"/>
      <c r="G20" s="22"/>
      <c r="L20" s="79">
        <f t="shared" si="1"/>
      </c>
      <c r="M20" s="80">
        <f t="shared" si="2"/>
        <v>0</v>
      </c>
    </row>
    <row r="21" spans="1:13" ht="12.75">
      <c r="A21" s="8"/>
      <c r="B21" s="1"/>
      <c r="C21" s="10"/>
      <c r="D21" s="55"/>
      <c r="E21" s="53"/>
      <c r="F21" s="39"/>
      <c r="G21" s="22"/>
      <c r="L21" s="79">
        <f t="shared" si="1"/>
      </c>
      <c r="M21" s="80">
        <f t="shared" si="2"/>
        <v>0</v>
      </c>
    </row>
    <row r="22" spans="1:13" ht="12.75">
      <c r="A22" s="8"/>
      <c r="B22" s="1"/>
      <c r="C22" s="9"/>
      <c r="D22" s="55"/>
      <c r="E22" s="53"/>
      <c r="F22" s="39"/>
      <c r="G22" s="22"/>
      <c r="L22" s="79">
        <f t="shared" si="1"/>
      </c>
      <c r="M22" s="80">
        <f t="shared" si="2"/>
        <v>0</v>
      </c>
    </row>
    <row r="23" spans="1:13" ht="12.75">
      <c r="A23" s="8"/>
      <c r="B23" s="1"/>
      <c r="C23" s="10"/>
      <c r="D23" s="55"/>
      <c r="E23" s="53"/>
      <c r="F23" s="39"/>
      <c r="G23" s="22"/>
      <c r="L23" s="79">
        <f t="shared" si="1"/>
      </c>
      <c r="M23" s="80">
        <f t="shared" si="2"/>
        <v>0</v>
      </c>
    </row>
    <row r="24" spans="1:13" ht="12.75">
      <c r="A24" s="8"/>
      <c r="B24" s="1"/>
      <c r="C24" s="10"/>
      <c r="D24" s="55"/>
      <c r="E24" s="53"/>
      <c r="F24" s="39"/>
      <c r="G24" s="22"/>
      <c r="L24" s="79">
        <f t="shared" si="1"/>
      </c>
      <c r="M24" s="80">
        <f t="shared" si="2"/>
        <v>0</v>
      </c>
    </row>
    <row r="25" spans="1:13" ht="12.75">
      <c r="A25" s="8"/>
      <c r="B25" s="1"/>
      <c r="C25" s="10"/>
      <c r="D25" s="55"/>
      <c r="E25" s="53"/>
      <c r="F25" s="39"/>
      <c r="G25" s="22"/>
      <c r="L25" s="79">
        <f t="shared" si="1"/>
      </c>
      <c r="M25" s="80">
        <f t="shared" si="2"/>
        <v>0</v>
      </c>
    </row>
    <row r="26" spans="1:13" ht="12.75">
      <c r="A26" s="8"/>
      <c r="B26" s="1"/>
      <c r="C26" s="10"/>
      <c r="D26" s="55"/>
      <c r="E26" s="53"/>
      <c r="F26" s="39"/>
      <c r="G26" s="22"/>
      <c r="L26" s="79">
        <f t="shared" si="1"/>
      </c>
      <c r="M26" s="80">
        <f t="shared" si="2"/>
        <v>0</v>
      </c>
    </row>
    <row r="27" spans="1:13" ht="14.25" customHeight="1">
      <c r="A27" s="2"/>
      <c r="B27" s="2"/>
      <c r="C27" s="10"/>
      <c r="D27" s="55"/>
      <c r="E27" s="53"/>
      <c r="F27" s="39"/>
      <c r="G27" s="22"/>
      <c r="L27" s="79">
        <f t="shared" si="1"/>
      </c>
      <c r="M27" s="80">
        <f t="shared" si="2"/>
        <v>0</v>
      </c>
    </row>
    <row r="28" spans="1:13" ht="12.75">
      <c r="A28" s="2"/>
      <c r="B28" s="2"/>
      <c r="C28" s="10"/>
      <c r="D28" s="55"/>
      <c r="E28" s="53"/>
      <c r="F28" s="39"/>
      <c r="G28" s="22"/>
      <c r="L28" s="79">
        <f t="shared" si="1"/>
      </c>
      <c r="M28" s="80">
        <f t="shared" si="2"/>
        <v>0</v>
      </c>
    </row>
    <row r="29" spans="1:13" ht="12.75">
      <c r="A29" s="2"/>
      <c r="B29" s="2"/>
      <c r="C29" s="10"/>
      <c r="D29" s="55"/>
      <c r="E29" s="53"/>
      <c r="F29" s="39"/>
      <c r="G29" s="22"/>
      <c r="L29" s="79">
        <f t="shared" si="1"/>
      </c>
      <c r="M29" s="80">
        <f t="shared" si="2"/>
        <v>0</v>
      </c>
    </row>
    <row r="30" spans="1:13" ht="12.75">
      <c r="A30" s="2"/>
      <c r="B30" s="2"/>
      <c r="C30" s="57"/>
      <c r="D30" s="55"/>
      <c r="E30" s="53"/>
      <c r="F30" s="39"/>
      <c r="G30" s="22"/>
      <c r="L30" s="79">
        <f t="shared" si="1"/>
      </c>
      <c r="M30" s="80">
        <f t="shared" si="2"/>
        <v>0</v>
      </c>
    </row>
    <row r="31" spans="12:13" ht="12.75">
      <c r="L31" s="79">
        <f t="shared" si="1"/>
      </c>
      <c r="M31" s="80">
        <f t="shared" si="2"/>
        <v>0</v>
      </c>
    </row>
    <row r="32" spans="12:13" ht="12.75">
      <c r="L32" s="79">
        <f t="shared" si="1"/>
      </c>
      <c r="M32" s="80">
        <f t="shared" si="2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M27"/>
  <sheetViews>
    <sheetView zoomScale="80" zoomScaleNormal="80" workbookViewId="0" topLeftCell="A1">
      <selection activeCell="F10" sqref="F10"/>
    </sheetView>
  </sheetViews>
  <sheetFormatPr defaultColWidth="9.00390625" defaultRowHeight="12.75"/>
  <cols>
    <col min="1" max="1" width="21.875" style="0" customWidth="1"/>
    <col min="2" max="2" width="16.625" style="0" customWidth="1"/>
    <col min="3" max="3" width="17.25390625" style="0" customWidth="1"/>
    <col min="4" max="4" width="9.875" style="0" customWidth="1"/>
    <col min="5" max="5" width="9.375" style="0" customWidth="1"/>
    <col min="6" max="6" width="9.875" style="0" customWidth="1"/>
    <col min="7" max="7" width="9.75390625" style="0" customWidth="1"/>
    <col min="9" max="9" width="20.75390625" style="0" customWidth="1"/>
    <col min="12" max="12" width="15.25390625" style="0" customWidth="1"/>
  </cols>
  <sheetData>
    <row r="1" spans="1:2" ht="12.75">
      <c r="A1" s="28" t="s">
        <v>135</v>
      </c>
      <c r="B1" s="29"/>
    </row>
    <row r="2" spans="1:2" ht="13.5" thickBot="1">
      <c r="A2" s="30" t="s">
        <v>53</v>
      </c>
      <c r="B2" s="31"/>
    </row>
    <row r="3" spans="1:2" ht="25.5">
      <c r="A3" s="12" t="s">
        <v>33</v>
      </c>
      <c r="B3" s="24">
        <v>150</v>
      </c>
    </row>
    <row r="4" spans="1:2" ht="25.5">
      <c r="A4" s="41" t="s">
        <v>31</v>
      </c>
      <c r="B4" s="48">
        <f>'Итог.'!Y67</f>
        <v>709.8977517029172</v>
      </c>
    </row>
    <row r="5" spans="1:2" ht="38.25">
      <c r="A5" s="40" t="s">
        <v>32</v>
      </c>
      <c r="B5" s="56">
        <f>SUM(D9:D45)</f>
        <v>429.6321627911344</v>
      </c>
    </row>
    <row r="6" spans="1:10" ht="13.5" thickBot="1">
      <c r="A6" s="13" t="s">
        <v>13</v>
      </c>
      <c r="B6" s="49">
        <f>B5/B4</f>
        <v>0.6052028785279627</v>
      </c>
      <c r="J6" s="4"/>
    </row>
    <row r="7" ht="13.5" thickBot="1">
      <c r="J7" s="4"/>
    </row>
    <row r="8" spans="1:13" s="3" customFormat="1" ht="27" customHeight="1" thickBot="1">
      <c r="A8" s="15" t="s">
        <v>14</v>
      </c>
      <c r="B8" s="16" t="s">
        <v>15</v>
      </c>
      <c r="C8" s="16" t="s">
        <v>20</v>
      </c>
      <c r="D8" s="38" t="s">
        <v>29</v>
      </c>
      <c r="E8" s="17" t="s">
        <v>23</v>
      </c>
      <c r="F8" s="17" t="s">
        <v>24</v>
      </c>
      <c r="G8" s="18" t="s">
        <v>12</v>
      </c>
      <c r="I8" s="11"/>
      <c r="L8" s="78" t="s">
        <v>103</v>
      </c>
      <c r="M8" s="78"/>
    </row>
    <row r="9" spans="1:13" ht="12.75">
      <c r="A9" s="8" t="s">
        <v>84</v>
      </c>
      <c r="B9" s="1" t="s">
        <v>67</v>
      </c>
      <c r="C9" s="2" t="s">
        <v>114</v>
      </c>
      <c r="D9" s="55">
        <f>VLOOKUP(A9&amp;B9,'Итог.'!$S$6:$AC$114,7,FALSE)</f>
        <v>53.00852301915687</v>
      </c>
      <c r="E9" s="52">
        <v>1</v>
      </c>
      <c r="F9" s="51">
        <f>VLOOKUP(E9,баллы!$A$2:$B$41,2,FALSE)</f>
        <v>25</v>
      </c>
      <c r="G9" s="21">
        <f aca="true" t="shared" si="0" ref="G9:G24">F9*(1+$B$6)*$B$3/100</f>
        <v>60.1951079447986</v>
      </c>
      <c r="L9" s="79" t="str">
        <f aca="true" t="shared" si="1" ref="L9:L27">A9&amp;B9</f>
        <v>Подгорный Дмитрий</v>
      </c>
      <c r="M9" s="80">
        <f aca="true" t="shared" si="2" ref="M9:M27">G9</f>
        <v>60.1951079447986</v>
      </c>
    </row>
    <row r="10" spans="1:13" ht="12.75">
      <c r="A10" s="8" t="s">
        <v>55</v>
      </c>
      <c r="B10" s="1" t="s">
        <v>56</v>
      </c>
      <c r="C10" s="2" t="s">
        <v>114</v>
      </c>
      <c r="D10" s="55">
        <f>VLOOKUP(A10&amp;B10,'Итог.'!$S$6:$AC$114,7,FALSE)</f>
        <v>100.28979831070322</v>
      </c>
      <c r="E10" s="53">
        <v>3</v>
      </c>
      <c r="F10" s="51">
        <f>VLOOKUP(E10,баллы!$A$2:$B$41,2,FALSE)</f>
        <v>14</v>
      </c>
      <c r="G10" s="22">
        <f t="shared" si="0"/>
        <v>33.70926044908722</v>
      </c>
      <c r="L10" s="79" t="str">
        <f t="shared" si="1"/>
        <v>СмирновМихаил</v>
      </c>
      <c r="M10" s="80">
        <f t="shared" si="2"/>
        <v>33.70926044908722</v>
      </c>
    </row>
    <row r="11" spans="1:13" ht="12.75">
      <c r="A11" s="2" t="s">
        <v>41</v>
      </c>
      <c r="B11" s="2" t="s">
        <v>42</v>
      </c>
      <c r="C11" s="2" t="s">
        <v>114</v>
      </c>
      <c r="D11" s="55">
        <f>VLOOKUP(A11&amp;B11,'Итог.'!$S$6:$AC$114,7,FALSE)</f>
        <v>91.56961750036069</v>
      </c>
      <c r="E11" s="53">
        <v>4</v>
      </c>
      <c r="F11" s="51">
        <v>8.5</v>
      </c>
      <c r="G11" s="22">
        <f t="shared" si="0"/>
        <v>20.466336701231523</v>
      </c>
      <c r="L11" s="79" t="str">
        <f t="shared" si="1"/>
        <v>АнучкинИгорь</v>
      </c>
      <c r="M11" s="80">
        <f t="shared" si="2"/>
        <v>20.466336701231523</v>
      </c>
    </row>
    <row r="12" spans="1:13" ht="12.75">
      <c r="A12" s="1" t="s">
        <v>0</v>
      </c>
      <c r="B12" s="1" t="s">
        <v>1</v>
      </c>
      <c r="C12" s="1" t="s">
        <v>114</v>
      </c>
      <c r="D12" s="55">
        <f>VLOOKUP(A12&amp;B12,'Итог.'!$S$6:$AC$114,7,FALSE)</f>
        <v>39.177936602293</v>
      </c>
      <c r="E12" s="53">
        <v>4</v>
      </c>
      <c r="F12" s="51">
        <v>8.5</v>
      </c>
      <c r="G12" s="22">
        <f t="shared" si="0"/>
        <v>20.466336701231523</v>
      </c>
      <c r="L12" s="79" t="str">
        <f t="shared" si="1"/>
        <v>РязанцевКирилл</v>
      </c>
      <c r="M12" s="80">
        <f t="shared" si="2"/>
        <v>20.466336701231523</v>
      </c>
    </row>
    <row r="13" spans="1:13" ht="12.75">
      <c r="A13" s="8" t="s">
        <v>115</v>
      </c>
      <c r="B13" s="1" t="s">
        <v>61</v>
      </c>
      <c r="C13" s="1" t="s">
        <v>114</v>
      </c>
      <c r="D13" s="55">
        <v>0</v>
      </c>
      <c r="E13" s="53">
        <v>6</v>
      </c>
      <c r="F13" s="51">
        <v>4</v>
      </c>
      <c r="G13" s="22">
        <f t="shared" si="0"/>
        <v>9.631217271167776</v>
      </c>
      <c r="L13" s="79" t="str">
        <f t="shared" si="1"/>
        <v>ТужилинМаксим</v>
      </c>
      <c r="M13" s="80">
        <f t="shared" si="2"/>
        <v>9.631217271167776</v>
      </c>
    </row>
    <row r="14" spans="1:13" ht="12.75">
      <c r="A14" s="8" t="s">
        <v>57</v>
      </c>
      <c r="B14" s="1" t="s">
        <v>56</v>
      </c>
      <c r="C14" s="2" t="s">
        <v>114</v>
      </c>
      <c r="D14" s="55">
        <f>VLOOKUP(A14&amp;B14,'Итог.'!$S$6:$AC$114,7,FALSE)</f>
        <v>33.26513974708725</v>
      </c>
      <c r="E14" s="53">
        <v>6</v>
      </c>
      <c r="F14" s="51">
        <v>4</v>
      </c>
      <c r="G14" s="22">
        <f t="shared" si="0"/>
        <v>9.631217271167776</v>
      </c>
      <c r="L14" s="79" t="str">
        <f t="shared" si="1"/>
        <v>Захаров Михаил</v>
      </c>
      <c r="M14" s="80">
        <f t="shared" si="2"/>
        <v>9.631217271167776</v>
      </c>
    </row>
    <row r="15" spans="1:13" ht="12.75">
      <c r="A15" s="2" t="s">
        <v>58</v>
      </c>
      <c r="B15" s="2" t="s">
        <v>59</v>
      </c>
      <c r="C15" s="2" t="s">
        <v>114</v>
      </c>
      <c r="D15" s="55">
        <f>VLOOKUP(A15&amp;B15,'Итог.'!$S$6:$AC$114,7,FALSE)</f>
        <v>25.279947916666664</v>
      </c>
      <c r="E15" s="53">
        <v>6</v>
      </c>
      <c r="F15" s="51">
        <v>4</v>
      </c>
      <c r="G15" s="22">
        <f t="shared" si="0"/>
        <v>9.631217271167776</v>
      </c>
      <c r="L15" s="79" t="str">
        <f t="shared" si="1"/>
        <v>МихалицинГригорий</v>
      </c>
      <c r="M15" s="80">
        <f t="shared" si="2"/>
        <v>9.631217271167776</v>
      </c>
    </row>
    <row r="16" spans="1:13" ht="12.75">
      <c r="A16" s="2" t="s">
        <v>75</v>
      </c>
      <c r="B16" s="2" t="s">
        <v>8</v>
      </c>
      <c r="C16" s="2" t="s">
        <v>114</v>
      </c>
      <c r="D16" s="55">
        <f>VLOOKUP(A16&amp;B16,'Итог.'!$S$6:$AC$114,7,FALSE)</f>
        <v>36.14467903130306</v>
      </c>
      <c r="E16" s="53">
        <v>9</v>
      </c>
      <c r="F16" s="51">
        <f>VLOOKUP(E16,баллы!$A$2:$B$41,2,FALSE)</f>
        <v>2</v>
      </c>
      <c r="G16" s="22">
        <f t="shared" si="0"/>
        <v>4.815608635583888</v>
      </c>
      <c r="L16" s="79" t="str">
        <f t="shared" si="1"/>
        <v>БочаровАлексей</v>
      </c>
      <c r="M16" s="80">
        <f t="shared" si="2"/>
        <v>4.815608635583888</v>
      </c>
    </row>
    <row r="17" spans="1:13" ht="12.75">
      <c r="A17" s="8" t="s">
        <v>60</v>
      </c>
      <c r="B17" s="1" t="s">
        <v>61</v>
      </c>
      <c r="C17" s="10" t="s">
        <v>114</v>
      </c>
      <c r="D17" s="55">
        <f>VLOOKUP(A17&amp;B17,'Итог.'!$S$6:$AC$114,7,FALSE)</f>
        <v>16.486212798012065</v>
      </c>
      <c r="E17" s="53">
        <v>9</v>
      </c>
      <c r="F17" s="51">
        <f>VLOOKUP(E17,баллы!$A$2:$B$41,2,FALSE)</f>
        <v>2</v>
      </c>
      <c r="G17" s="22">
        <f t="shared" si="0"/>
        <v>4.815608635583888</v>
      </c>
      <c r="L17" s="79" t="str">
        <f t="shared" si="1"/>
        <v>ФоминовМаксим</v>
      </c>
      <c r="M17" s="80">
        <f t="shared" si="2"/>
        <v>4.815608635583888</v>
      </c>
    </row>
    <row r="18" spans="1:13" ht="12.75">
      <c r="A18" s="8" t="s">
        <v>116</v>
      </c>
      <c r="B18" s="1" t="s">
        <v>8</v>
      </c>
      <c r="C18" s="9" t="s">
        <v>114</v>
      </c>
      <c r="D18" s="55">
        <v>0</v>
      </c>
      <c r="E18" s="53">
        <v>11</v>
      </c>
      <c r="F18" s="51">
        <f>VLOOKUP(E18,баллы!$A$2:$B$41,2,FALSE)</f>
        <v>1</v>
      </c>
      <c r="G18" s="22">
        <f t="shared" si="0"/>
        <v>2.407804317791944</v>
      </c>
      <c r="L18" s="79" t="str">
        <f t="shared" si="1"/>
        <v>ЛавренковАлексей</v>
      </c>
      <c r="M18" s="80">
        <f t="shared" si="2"/>
        <v>2.407804317791944</v>
      </c>
    </row>
    <row r="19" spans="1:13" ht="12.75">
      <c r="A19" s="8" t="s">
        <v>6</v>
      </c>
      <c r="B19" s="1" t="s">
        <v>7</v>
      </c>
      <c r="C19" s="10" t="s">
        <v>114</v>
      </c>
      <c r="D19" s="55">
        <f>VLOOKUP(A19&amp;B19,'Итог.'!$S$6:$AC$114,7,FALSE)</f>
        <v>14.246075539014779</v>
      </c>
      <c r="E19" s="53">
        <v>15</v>
      </c>
      <c r="F19" s="51">
        <f>VLOOKUP(E19,баллы!$A$2:$B$41,2,FALSE)</f>
        <v>1</v>
      </c>
      <c r="G19" s="22">
        <f t="shared" si="0"/>
        <v>2.407804317791944</v>
      </c>
      <c r="L19" s="79" t="str">
        <f t="shared" si="1"/>
        <v>СерегинТимур</v>
      </c>
      <c r="M19" s="80">
        <f t="shared" si="2"/>
        <v>2.407804317791944</v>
      </c>
    </row>
    <row r="20" spans="1:13" ht="12.75">
      <c r="A20" s="8" t="s">
        <v>117</v>
      </c>
      <c r="B20" s="1" t="s">
        <v>44</v>
      </c>
      <c r="C20" s="10" t="s">
        <v>114</v>
      </c>
      <c r="D20" s="55">
        <v>0</v>
      </c>
      <c r="E20" s="53">
        <v>15</v>
      </c>
      <c r="F20" s="51">
        <f>VLOOKUP(E20,баллы!$A$2:$B$41,2,FALSE)</f>
        <v>1</v>
      </c>
      <c r="G20" s="22">
        <f t="shared" si="0"/>
        <v>2.407804317791944</v>
      </c>
      <c r="L20" s="79" t="str">
        <f t="shared" si="1"/>
        <v>ШевченкоАнтон</v>
      </c>
      <c r="M20" s="80">
        <f t="shared" si="2"/>
        <v>2.407804317791944</v>
      </c>
    </row>
    <row r="21" spans="1:13" ht="12.75">
      <c r="A21" s="8" t="s">
        <v>109</v>
      </c>
      <c r="B21" s="1" t="s">
        <v>110</v>
      </c>
      <c r="C21" s="10" t="s">
        <v>114</v>
      </c>
      <c r="D21" s="55">
        <f>VLOOKUP(A21&amp;B21,'Итог.'!$S$6:$AC$114,7,FALSE)</f>
        <v>18.632114270981354</v>
      </c>
      <c r="E21" s="53">
        <v>17</v>
      </c>
      <c r="F21" s="51">
        <f>VLOOKUP(E21,баллы!$A$2:$B$41,2,FALSE)</f>
        <v>1</v>
      </c>
      <c r="G21" s="22">
        <f t="shared" si="0"/>
        <v>2.407804317791944</v>
      </c>
      <c r="L21" s="79" t="str">
        <f t="shared" si="1"/>
        <v>ЗавражновИван</v>
      </c>
      <c r="M21" s="80">
        <f t="shared" si="2"/>
        <v>2.407804317791944</v>
      </c>
    </row>
    <row r="22" spans="1:13" ht="14.25" customHeight="1">
      <c r="A22" s="2" t="s">
        <v>72</v>
      </c>
      <c r="B22" s="2" t="s">
        <v>5</v>
      </c>
      <c r="C22" s="10" t="s">
        <v>114</v>
      </c>
      <c r="D22" s="55">
        <f>VLOOKUP(A22&amp;B22,'Итог.'!$S$6:$AC$114,7,FALSE)</f>
        <v>1.5321180555555554</v>
      </c>
      <c r="E22" s="53">
        <v>17</v>
      </c>
      <c r="F22" s="51">
        <f>VLOOKUP(E22,баллы!$A$2:$B$41,2,FALSE)</f>
        <v>1</v>
      </c>
      <c r="G22" s="22">
        <f t="shared" si="0"/>
        <v>2.407804317791944</v>
      </c>
      <c r="L22" s="79" t="str">
        <f t="shared" si="1"/>
        <v>АнуфриевАндрей</v>
      </c>
      <c r="M22" s="80">
        <f t="shared" si="2"/>
        <v>2.407804317791944</v>
      </c>
    </row>
    <row r="23" spans="1:13" ht="12.75">
      <c r="A23" s="2" t="s">
        <v>118</v>
      </c>
      <c r="B23" s="2" t="s">
        <v>67</v>
      </c>
      <c r="C23" s="10" t="s">
        <v>114</v>
      </c>
      <c r="D23" s="55">
        <v>0</v>
      </c>
      <c r="E23" s="53">
        <v>17</v>
      </c>
      <c r="F23" s="51">
        <f>VLOOKUP(E23,баллы!$A$2:$B$41,2,FALSE)</f>
        <v>1</v>
      </c>
      <c r="G23" s="22">
        <f t="shared" si="0"/>
        <v>2.407804317791944</v>
      </c>
      <c r="L23" s="79" t="str">
        <f t="shared" si="1"/>
        <v>ШеварутинДмитрий</v>
      </c>
      <c r="M23" s="80">
        <f t="shared" si="2"/>
        <v>2.407804317791944</v>
      </c>
    </row>
    <row r="24" spans="1:13" ht="12.75">
      <c r="A24" s="2" t="s">
        <v>119</v>
      </c>
      <c r="B24" s="2" t="s">
        <v>67</v>
      </c>
      <c r="C24" s="10" t="s">
        <v>114</v>
      </c>
      <c r="D24" s="55">
        <v>0</v>
      </c>
      <c r="E24" s="53">
        <v>17</v>
      </c>
      <c r="F24" s="51">
        <f>VLOOKUP(E24,баллы!$A$2:$B$41,2,FALSE)</f>
        <v>1</v>
      </c>
      <c r="G24" s="22">
        <f t="shared" si="0"/>
        <v>2.407804317791944</v>
      </c>
      <c r="L24" s="79" t="str">
        <f t="shared" si="1"/>
        <v>ТемновДмитрий</v>
      </c>
      <c r="M24" s="80">
        <f t="shared" si="2"/>
        <v>2.407804317791944</v>
      </c>
    </row>
    <row r="25" spans="1:13" ht="12.75">
      <c r="A25" s="2"/>
      <c r="B25" s="2"/>
      <c r="C25" s="57"/>
      <c r="D25" s="55"/>
      <c r="E25" s="53"/>
      <c r="F25" s="39"/>
      <c r="G25" s="22"/>
      <c r="L25" s="79">
        <f t="shared" si="1"/>
      </c>
      <c r="M25" s="80">
        <f t="shared" si="2"/>
        <v>0</v>
      </c>
    </row>
    <row r="26" spans="12:13" ht="12.75">
      <c r="L26" s="79">
        <f t="shared" si="1"/>
      </c>
      <c r="M26" s="80">
        <f t="shared" si="2"/>
        <v>0</v>
      </c>
    </row>
    <row r="27" spans="12:13" ht="12.75">
      <c r="L27" s="79">
        <f t="shared" si="1"/>
      </c>
      <c r="M27" s="80">
        <f t="shared" si="2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M27"/>
  <sheetViews>
    <sheetView zoomScale="80" zoomScaleNormal="80" workbookViewId="0" topLeftCell="A1">
      <selection activeCell="A19" sqref="A19"/>
    </sheetView>
  </sheetViews>
  <sheetFormatPr defaultColWidth="9.00390625" defaultRowHeight="12.75"/>
  <cols>
    <col min="1" max="1" width="21.875" style="0" customWidth="1"/>
    <col min="2" max="2" width="16.625" style="0" customWidth="1"/>
    <col min="3" max="3" width="17.25390625" style="0" customWidth="1"/>
    <col min="4" max="4" width="9.875" style="0" customWidth="1"/>
    <col min="5" max="5" width="9.375" style="0" customWidth="1"/>
    <col min="6" max="6" width="9.875" style="0" customWidth="1"/>
    <col min="7" max="7" width="9.75390625" style="0" customWidth="1"/>
    <col min="9" max="9" width="20.75390625" style="0" customWidth="1"/>
    <col min="12" max="12" width="15.25390625" style="0" customWidth="1"/>
  </cols>
  <sheetData>
    <row r="1" spans="1:2" ht="12.75">
      <c r="A1" s="28" t="s">
        <v>124</v>
      </c>
      <c r="B1" s="29"/>
    </row>
    <row r="2" spans="1:2" ht="13.5" thickBot="1">
      <c r="A2" s="30" t="s">
        <v>53</v>
      </c>
      <c r="B2" s="31"/>
    </row>
    <row r="3" spans="1:2" ht="25.5">
      <c r="A3" s="12" t="s">
        <v>33</v>
      </c>
      <c r="B3" s="24">
        <v>100</v>
      </c>
    </row>
    <row r="4" spans="1:2" ht="25.5">
      <c r="A4" s="41" t="s">
        <v>31</v>
      </c>
      <c r="B4" s="48">
        <f>'Итог.'!Z67</f>
        <v>834.072167697434</v>
      </c>
    </row>
    <row r="5" spans="1:2" ht="38.25">
      <c r="A5" s="40" t="s">
        <v>32</v>
      </c>
      <c r="B5" s="56">
        <f>SUM(D9:D45)</f>
        <v>384.91291292276395</v>
      </c>
    </row>
    <row r="6" spans="1:10" ht="13.5" thickBot="1">
      <c r="A6" s="13" t="s">
        <v>13</v>
      </c>
      <c r="B6" s="49">
        <f>B5/B4</f>
        <v>0.4614863411464343</v>
      </c>
      <c r="J6" s="4"/>
    </row>
    <row r="7" ht="13.5" thickBot="1">
      <c r="J7" s="4"/>
    </row>
    <row r="8" spans="1:13" s="3" customFormat="1" ht="27" customHeight="1" thickBot="1">
      <c r="A8" s="15" t="s">
        <v>14</v>
      </c>
      <c r="B8" s="16" t="s">
        <v>15</v>
      </c>
      <c r="C8" s="16" t="s">
        <v>20</v>
      </c>
      <c r="D8" s="38" t="s">
        <v>29</v>
      </c>
      <c r="E8" s="17" t="s">
        <v>23</v>
      </c>
      <c r="F8" s="17" t="s">
        <v>24</v>
      </c>
      <c r="G8" s="18" t="s">
        <v>12</v>
      </c>
      <c r="I8" s="11"/>
      <c r="L8" s="78" t="s">
        <v>103</v>
      </c>
      <c r="M8" s="78"/>
    </row>
    <row r="9" spans="1:13" ht="12.75">
      <c r="A9" s="1" t="s">
        <v>55</v>
      </c>
      <c r="B9" s="1" t="s">
        <v>56</v>
      </c>
      <c r="C9" s="1" t="s">
        <v>16</v>
      </c>
      <c r="D9" s="55">
        <f>VLOOKUP(A9&amp;B9,'Итог.'!$S$6:$AC$114,8,FALSE)</f>
        <v>105.28384446472853</v>
      </c>
      <c r="E9" s="52">
        <v>1</v>
      </c>
      <c r="F9" s="51">
        <f>VLOOKUP(E9,баллы!$A$2:$B$41,2,FALSE)</f>
        <v>25</v>
      </c>
      <c r="G9" s="21">
        <f aca="true" t="shared" si="0" ref="G9:G24">F9*(1+$B$6)*$B$3/100</f>
        <v>36.537158528660854</v>
      </c>
      <c r="L9" s="79" t="str">
        <f aca="true" t="shared" si="1" ref="L9:L27">A9&amp;B9</f>
        <v>СмирновМихаил</v>
      </c>
      <c r="M9" s="80">
        <f aca="true" t="shared" si="2" ref="M9:M27">G9</f>
        <v>36.537158528660854</v>
      </c>
    </row>
    <row r="10" spans="1:13" ht="12.75">
      <c r="A10" s="1" t="s">
        <v>125</v>
      </c>
      <c r="B10" s="1" t="s">
        <v>126</v>
      </c>
      <c r="C10" s="1"/>
      <c r="D10" s="55">
        <v>0</v>
      </c>
      <c r="E10" s="53">
        <v>2</v>
      </c>
      <c r="F10" s="51">
        <f>VLOOKUP(E10,баллы!$A$2:$B$41,2,FALSE)</f>
        <v>19</v>
      </c>
      <c r="G10" s="22">
        <f t="shared" si="0"/>
        <v>27.76824048178225</v>
      </c>
      <c r="L10" s="79" t="str">
        <f t="shared" si="1"/>
        <v>ГацкоВиталий</v>
      </c>
      <c r="M10" s="80">
        <f t="shared" si="2"/>
        <v>27.76824048178225</v>
      </c>
    </row>
    <row r="11" spans="1:13" ht="12.75">
      <c r="A11" s="1" t="s">
        <v>38</v>
      </c>
      <c r="B11" s="1" t="s">
        <v>39</v>
      </c>
      <c r="C11" s="1" t="s">
        <v>40</v>
      </c>
      <c r="D11" s="55">
        <f>VLOOKUP(A11&amp;B11,'Итог.'!$S$6:$AC$114,8,FALSE)</f>
        <v>69.08370669913262</v>
      </c>
      <c r="E11" s="53">
        <v>3</v>
      </c>
      <c r="F11" s="51">
        <v>12</v>
      </c>
      <c r="G11" s="22">
        <f t="shared" si="0"/>
        <v>17.53783609375721</v>
      </c>
      <c r="L11" s="79" t="str">
        <f t="shared" si="1"/>
        <v>СтрашкоОлег</v>
      </c>
      <c r="M11" s="80">
        <f t="shared" si="2"/>
        <v>17.53783609375721</v>
      </c>
    </row>
    <row r="12" spans="1:13" ht="12.75">
      <c r="A12" s="1" t="s">
        <v>41</v>
      </c>
      <c r="B12" s="1" t="s">
        <v>42</v>
      </c>
      <c r="C12" s="1" t="s">
        <v>16</v>
      </c>
      <c r="D12" s="55">
        <f>VLOOKUP(A12&amp;B12,'Итог.'!$S$6:$AC$114,8,FALSE)</f>
        <v>91.56961750036069</v>
      </c>
      <c r="E12" s="53">
        <v>3</v>
      </c>
      <c r="F12" s="51">
        <v>12</v>
      </c>
      <c r="G12" s="22">
        <f t="shared" si="0"/>
        <v>17.53783609375721</v>
      </c>
      <c r="L12" s="79" t="str">
        <f t="shared" si="1"/>
        <v>АнучкинИгорь</v>
      </c>
      <c r="M12" s="80">
        <f t="shared" si="2"/>
        <v>17.53783609375721</v>
      </c>
    </row>
    <row r="13" spans="1:13" ht="12.75">
      <c r="A13" s="1" t="s">
        <v>109</v>
      </c>
      <c r="B13" s="1" t="s">
        <v>110</v>
      </c>
      <c r="C13" s="1" t="s">
        <v>16</v>
      </c>
      <c r="D13" s="55">
        <f>VLOOKUP(A13&amp;B13,'Итог.'!$S$6:$AC$114,8,FALSE)</f>
        <v>21.039918588773297</v>
      </c>
      <c r="E13" s="53">
        <v>5</v>
      </c>
      <c r="F13" s="51">
        <f>VLOOKUP(E13,баллы!$A$2:$B$41,2,FALSE)</f>
        <v>7</v>
      </c>
      <c r="G13" s="22">
        <f t="shared" si="0"/>
        <v>10.23040438802504</v>
      </c>
      <c r="L13" s="79" t="str">
        <f t="shared" si="1"/>
        <v>ЗавражновИван</v>
      </c>
      <c r="M13" s="80">
        <f t="shared" si="2"/>
        <v>10.23040438802504</v>
      </c>
    </row>
    <row r="14" spans="1:13" ht="12.75">
      <c r="A14" s="1" t="s">
        <v>60</v>
      </c>
      <c r="B14" s="1" t="s">
        <v>61</v>
      </c>
      <c r="C14" s="1" t="s">
        <v>16</v>
      </c>
      <c r="D14" s="55">
        <f>VLOOKUP(A14&amp;B14,'Итог.'!$S$6:$AC$114,8,FALSE)</f>
        <v>19.69533171600447</v>
      </c>
      <c r="E14" s="53">
        <v>6</v>
      </c>
      <c r="F14" s="51">
        <v>4.5</v>
      </c>
      <c r="G14" s="22">
        <f t="shared" si="0"/>
        <v>6.576688535158954</v>
      </c>
      <c r="L14" s="79" t="str">
        <f t="shared" si="1"/>
        <v>ФоминовМаксим</v>
      </c>
      <c r="M14" s="80">
        <f t="shared" si="2"/>
        <v>6.576688535158954</v>
      </c>
    </row>
    <row r="15" spans="1:13" ht="12.75">
      <c r="A15" s="1" t="s">
        <v>127</v>
      </c>
      <c r="B15" s="1" t="s">
        <v>34</v>
      </c>
      <c r="C15" s="1"/>
      <c r="D15" s="55">
        <v>0</v>
      </c>
      <c r="E15" s="53">
        <v>6</v>
      </c>
      <c r="F15" s="51">
        <v>4.5</v>
      </c>
      <c r="G15" s="22">
        <f t="shared" si="0"/>
        <v>6.576688535158954</v>
      </c>
      <c r="L15" s="79" t="str">
        <f t="shared" si="1"/>
        <v>ВасильевВладимир</v>
      </c>
      <c r="M15" s="80">
        <f t="shared" si="2"/>
        <v>6.576688535158954</v>
      </c>
    </row>
    <row r="16" spans="1:13" ht="12.75">
      <c r="A16" s="8" t="s">
        <v>57</v>
      </c>
      <c r="B16" s="1" t="s">
        <v>56</v>
      </c>
      <c r="C16" s="1" t="s">
        <v>16</v>
      </c>
      <c r="D16" s="55">
        <f>VLOOKUP(A16&amp;B16,'Итог.'!$S$6:$AC$114,8,FALSE)</f>
        <v>42.896357018255024</v>
      </c>
      <c r="E16" s="53">
        <v>8</v>
      </c>
      <c r="F16" s="51">
        <f>VLOOKUP(E16,баллы!$A$2:$B$41,2,FALSE)</f>
        <v>3</v>
      </c>
      <c r="G16" s="22">
        <f t="shared" si="0"/>
        <v>4.384459023439303</v>
      </c>
      <c r="L16" s="79" t="str">
        <f t="shared" si="1"/>
        <v>Захаров Михаил</v>
      </c>
      <c r="M16" s="80">
        <f t="shared" si="2"/>
        <v>4.384459023439303</v>
      </c>
    </row>
    <row r="17" spans="1:13" ht="12.75">
      <c r="A17" s="1" t="s">
        <v>128</v>
      </c>
      <c r="B17" s="1" t="s">
        <v>129</v>
      </c>
      <c r="C17" s="1"/>
      <c r="D17" s="55">
        <v>0</v>
      </c>
      <c r="E17" s="53">
        <v>9</v>
      </c>
      <c r="F17" s="51">
        <f>VLOOKUP(E17,баллы!$A$2:$B$41,2,FALSE)</f>
        <v>2</v>
      </c>
      <c r="G17" s="22">
        <f t="shared" si="0"/>
        <v>2.922972682292868</v>
      </c>
      <c r="L17" s="79" t="str">
        <f t="shared" si="1"/>
        <v>ВасекинДенис</v>
      </c>
      <c r="M17" s="80">
        <f t="shared" si="2"/>
        <v>2.922972682292868</v>
      </c>
    </row>
    <row r="18" spans="1:13" ht="12.75">
      <c r="A18" s="1" t="s">
        <v>45</v>
      </c>
      <c r="B18" s="1" t="s">
        <v>8</v>
      </c>
      <c r="C18" s="1" t="s">
        <v>19</v>
      </c>
      <c r="D18" s="55">
        <f>VLOOKUP(A18&amp;B18,'Итог.'!$S$6:$AC$114,8,FALSE)</f>
        <v>8.731489717591483</v>
      </c>
      <c r="E18" s="53">
        <v>10</v>
      </c>
      <c r="F18" s="51">
        <v>1.3333333333333333</v>
      </c>
      <c r="G18" s="22">
        <f t="shared" si="0"/>
        <v>1.9486484548619123</v>
      </c>
      <c r="L18" s="79" t="str">
        <f t="shared" si="1"/>
        <v>ЖигаловАлексей</v>
      </c>
      <c r="M18" s="80">
        <f t="shared" si="2"/>
        <v>1.9486484548619123</v>
      </c>
    </row>
    <row r="19" spans="1:13" ht="12.75">
      <c r="A19" s="1" t="s">
        <v>138</v>
      </c>
      <c r="B19" s="1" t="s">
        <v>130</v>
      </c>
      <c r="C19" s="1"/>
      <c r="D19" s="55">
        <v>0</v>
      </c>
      <c r="E19" s="53">
        <v>10</v>
      </c>
      <c r="F19" s="51">
        <v>1.3333333333333333</v>
      </c>
      <c r="G19" s="22">
        <f t="shared" si="0"/>
        <v>1.9486484548619123</v>
      </c>
      <c r="L19" s="79" t="str">
        <f t="shared" si="1"/>
        <v>ШубкинИлья</v>
      </c>
      <c r="M19" s="80">
        <f t="shared" si="2"/>
        <v>1.9486484548619123</v>
      </c>
    </row>
    <row r="20" spans="1:13" ht="12.75">
      <c r="A20" s="1" t="s">
        <v>62</v>
      </c>
      <c r="B20" s="1" t="s">
        <v>63</v>
      </c>
      <c r="C20" s="1" t="s">
        <v>16</v>
      </c>
      <c r="D20" s="55">
        <f>VLOOKUP(A20&amp;B20,'Итог.'!$S$6:$AC$114,8,FALSE)</f>
        <v>6.89453125</v>
      </c>
      <c r="E20" s="53">
        <v>10</v>
      </c>
      <c r="F20" s="51">
        <v>1.3333333333333333</v>
      </c>
      <c r="G20" s="22">
        <f t="shared" si="0"/>
        <v>1.9486484548619123</v>
      </c>
      <c r="L20" s="79" t="str">
        <f t="shared" si="1"/>
        <v>ГорошевичАлександр</v>
      </c>
      <c r="M20" s="80">
        <f t="shared" si="2"/>
        <v>1.9486484548619123</v>
      </c>
    </row>
    <row r="21" spans="1:13" ht="12.75">
      <c r="A21" s="1" t="s">
        <v>6</v>
      </c>
      <c r="B21" s="1" t="s">
        <v>7</v>
      </c>
      <c r="C21" s="1" t="s">
        <v>16</v>
      </c>
      <c r="D21" s="55">
        <f>VLOOKUP(A21&amp;B21,'Итог.'!$S$6:$AC$114,8,FALSE)</f>
        <v>14.246075539014779</v>
      </c>
      <c r="E21" s="53">
        <v>13</v>
      </c>
      <c r="F21" s="51">
        <f>VLOOKUP(E21,баллы!$A$2:$B$41,2,FALSE)</f>
        <v>1</v>
      </c>
      <c r="G21" s="22">
        <f t="shared" si="0"/>
        <v>1.461486341146434</v>
      </c>
      <c r="L21" s="79" t="str">
        <f t="shared" si="1"/>
        <v>СерегинТимур</v>
      </c>
      <c r="M21" s="80">
        <f t="shared" si="2"/>
        <v>1.461486341146434</v>
      </c>
    </row>
    <row r="22" spans="1:13" ht="14.25" customHeight="1">
      <c r="A22" s="1" t="s">
        <v>131</v>
      </c>
      <c r="B22" s="1" t="s">
        <v>94</v>
      </c>
      <c r="C22" s="1" t="s">
        <v>16</v>
      </c>
      <c r="D22" s="55">
        <v>0</v>
      </c>
      <c r="E22" s="53">
        <v>13</v>
      </c>
      <c r="F22" s="51">
        <f>VLOOKUP(E22,баллы!$A$2:$B$41,2,FALSE)</f>
        <v>1</v>
      </c>
      <c r="G22" s="22">
        <f t="shared" si="0"/>
        <v>1.461486341146434</v>
      </c>
      <c r="L22" s="79" t="str">
        <f t="shared" si="1"/>
        <v>КотиковАртем</v>
      </c>
      <c r="M22" s="80">
        <f t="shared" si="2"/>
        <v>1.461486341146434</v>
      </c>
    </row>
    <row r="23" spans="1:13" ht="12.75">
      <c r="A23" s="1" t="s">
        <v>117</v>
      </c>
      <c r="B23" s="1" t="s">
        <v>44</v>
      </c>
      <c r="C23" s="1"/>
      <c r="D23" s="55">
        <f>VLOOKUP(A23&amp;B23,'Итог.'!$S$6:$AC$114,8,FALSE)</f>
        <v>2.407804317791944</v>
      </c>
      <c r="E23" s="53">
        <v>15</v>
      </c>
      <c r="F23" s="51">
        <f>VLOOKUP(E23,баллы!$A$2:$B$41,2,FALSE)</f>
        <v>1</v>
      </c>
      <c r="G23" s="22">
        <f t="shared" si="0"/>
        <v>1.461486341146434</v>
      </c>
      <c r="L23" s="79" t="str">
        <f t="shared" si="1"/>
        <v>ШевченкоАнтон</v>
      </c>
      <c r="M23" s="80">
        <f t="shared" si="2"/>
        <v>1.461486341146434</v>
      </c>
    </row>
    <row r="24" spans="1:13" ht="12.75">
      <c r="A24" s="1" t="s">
        <v>66</v>
      </c>
      <c r="B24" s="1" t="s">
        <v>67</v>
      </c>
      <c r="C24" s="1" t="s">
        <v>19</v>
      </c>
      <c r="D24" s="55">
        <f>VLOOKUP(A24&amp;B24,'Итог.'!$S$6:$AC$114,8,FALSE)</f>
        <v>3.0642361111111107</v>
      </c>
      <c r="E24" s="53">
        <v>15</v>
      </c>
      <c r="F24" s="51">
        <f>VLOOKUP(E24,баллы!$A$2:$B$41,2,FALSE)</f>
        <v>1</v>
      </c>
      <c r="G24" s="22">
        <f t="shared" si="0"/>
        <v>1.461486341146434</v>
      </c>
      <c r="L24" s="79" t="str">
        <f t="shared" si="1"/>
        <v>ИстоминДмитрий</v>
      </c>
      <c r="M24" s="80">
        <f t="shared" si="2"/>
        <v>1.461486341146434</v>
      </c>
    </row>
    <row r="25" spans="1:13" ht="12.75">
      <c r="A25" s="2"/>
      <c r="B25" s="2"/>
      <c r="C25" s="57"/>
      <c r="D25" s="55"/>
      <c r="E25" s="53"/>
      <c r="F25" s="39"/>
      <c r="G25" s="22"/>
      <c r="L25" s="79">
        <f t="shared" si="1"/>
      </c>
      <c r="M25" s="80">
        <f t="shared" si="2"/>
        <v>0</v>
      </c>
    </row>
    <row r="26" spans="12:13" ht="12.75">
      <c r="L26" s="79">
        <f t="shared" si="1"/>
      </c>
      <c r="M26" s="80">
        <f t="shared" si="2"/>
        <v>0</v>
      </c>
    </row>
    <row r="27" spans="12:13" ht="12.75">
      <c r="L27" s="79">
        <f t="shared" si="1"/>
      </c>
      <c r="M27" s="80">
        <f t="shared" si="2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GEOKHI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Tkachev V.V.</dc:creator>
  <cp:keywords/>
  <dc:description/>
  <cp:lastModifiedBy>Tkachev V.V.</cp:lastModifiedBy>
  <cp:lastPrinted>2007-09-29T10:39:41Z</cp:lastPrinted>
  <dcterms:created xsi:type="dcterms:W3CDTF">2007-02-12T11:00:23Z</dcterms:created>
  <dcterms:modified xsi:type="dcterms:W3CDTF">2007-10-21T15:17:55Z</dcterms:modified>
  <cp:category/>
  <cp:version/>
  <cp:contentType/>
  <cp:contentStatus/>
</cp:coreProperties>
</file>