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600" windowHeight="9240" tabRatio="757" activeTab="0"/>
  </bookViews>
  <sheets>
    <sheet name="Итог." sheetId="1" r:id="rId1"/>
    <sheet name="05.05.2007 Sp." sheetId="2" r:id="rId2"/>
    <sheet name="24.06.2007 Sp." sheetId="3" r:id="rId3"/>
    <sheet name="29.07.2007 Sp." sheetId="4" r:id="rId4"/>
    <sheet name="11.08.2007 Sp." sheetId="5" r:id="rId5"/>
    <sheet name="19.08.2007 Sp." sheetId="6" r:id="rId6"/>
    <sheet name="19.10.2007 Sp." sheetId="7" r:id="rId7"/>
    <sheet name="баллы" sheetId="8" r:id="rId8"/>
  </sheets>
  <definedNames>
    <definedName name="_xlnm.Print_Area" localSheetId="0">'Итог.'!$A$1:$N$50</definedName>
  </definedNames>
  <calcPr fullCalcOnLoad="1"/>
</workbook>
</file>

<file path=xl/sharedStrings.xml><?xml version="1.0" encoding="utf-8"?>
<sst xmlns="http://schemas.openxmlformats.org/spreadsheetml/2006/main" count="484" uniqueCount="117">
  <si>
    <t>Рязанцев</t>
  </si>
  <si>
    <t>Кирилл</t>
  </si>
  <si>
    <t>Антоненко</t>
  </si>
  <si>
    <t>Георгий</t>
  </si>
  <si>
    <t>Хорольский</t>
  </si>
  <si>
    <t>Андрей</t>
  </si>
  <si>
    <t>Александр</t>
  </si>
  <si>
    <t>Виктор</t>
  </si>
  <si>
    <t>Кресман</t>
  </si>
  <si>
    <t>Феколкин</t>
  </si>
  <si>
    <t>Максим</t>
  </si>
  <si>
    <t>Исламов</t>
  </si>
  <si>
    <t>Денис</t>
  </si>
  <si>
    <t>Алексей</t>
  </si>
  <si>
    <t>Лукин</t>
  </si>
  <si>
    <t>Виталий</t>
  </si>
  <si>
    <t>Сидоровский</t>
  </si>
  <si>
    <t>Котиков</t>
  </si>
  <si>
    <t>Старостин</t>
  </si>
  <si>
    <t>Сергей</t>
  </si>
  <si>
    <t>Хорошавин</t>
  </si>
  <si>
    <t>Саратов</t>
  </si>
  <si>
    <t>Баллы в рейтинг</t>
  </si>
  <si>
    <t>Сила соревнований</t>
  </si>
  <si>
    <t>Фамилия</t>
  </si>
  <si>
    <t>Имя</t>
  </si>
  <si>
    <t>Москва</t>
  </si>
  <si>
    <t>Новороссийск</t>
  </si>
  <si>
    <t>Воронеж</t>
  </si>
  <si>
    <t>Химки</t>
  </si>
  <si>
    <t>Город</t>
  </si>
  <si>
    <t>Итоговый рейтинг</t>
  </si>
  <si>
    <t>Место</t>
  </si>
  <si>
    <t>Баллы за место</t>
  </si>
  <si>
    <t>Итоговый рейтинг спортсменов за 2007 г.</t>
  </si>
  <si>
    <t>Место в рейтинге</t>
  </si>
  <si>
    <t>Текущий рейтиг</t>
  </si>
  <si>
    <t>Текущий рейтинг</t>
  </si>
  <si>
    <t>Предварительная сумма всех рейтингов</t>
  </si>
  <si>
    <t>Предварительная сумма рейтингов участников</t>
  </si>
  <si>
    <t>Предварительный уровень соревнований</t>
  </si>
  <si>
    <t>Дмитрий</t>
  </si>
  <si>
    <t>Ткачев</t>
  </si>
  <si>
    <t>Владимир</t>
  </si>
  <si>
    <t>Обнинск</t>
  </si>
  <si>
    <t>Анатолий</t>
  </si>
  <si>
    <t>Швырев</t>
  </si>
  <si>
    <t>Сумма баллов на этапе</t>
  </si>
  <si>
    <t>Сумма баллов</t>
  </si>
  <si>
    <t>05.05.2007, Воронеж</t>
  </si>
  <si>
    <t>Текущий рейтинг спортсменов на этапах</t>
  </si>
  <si>
    <t>Next</t>
  </si>
  <si>
    <t>5-6.05.2007, Воронеж, Инлайн Весна в Воронеже '07</t>
  </si>
  <si>
    <t>Горбатов</t>
  </si>
  <si>
    <t>Коротких</t>
  </si>
  <si>
    <t>Романов</t>
  </si>
  <si>
    <t>Вадим</t>
  </si>
  <si>
    <t>Егоров</t>
  </si>
  <si>
    <t>Сургут</t>
  </si>
  <si>
    <t>Карьков</t>
  </si>
  <si>
    <t>Ростов</t>
  </si>
  <si>
    <t>Сухоруков</t>
  </si>
  <si>
    <t>Анучкин</t>
  </si>
  <si>
    <t>Игорь</t>
  </si>
  <si>
    <t>Шурдук</t>
  </si>
  <si>
    <t>Роман</t>
  </si>
  <si>
    <t>Тамбов</t>
  </si>
  <si>
    <t>Потапов</t>
  </si>
  <si>
    <t>Уппит</t>
  </si>
  <si>
    <t>Белгород</t>
  </si>
  <si>
    <t>Скоростной слалом, мужчины</t>
  </si>
  <si>
    <t>Скоротсной слалом. Мужчины.</t>
  </si>
  <si>
    <t>ID</t>
  </si>
  <si>
    <t>id</t>
  </si>
  <si>
    <t>Баллы</t>
  </si>
  <si>
    <t>Рычков</t>
  </si>
  <si>
    <t>Антон</t>
  </si>
  <si>
    <t>Артем</t>
  </si>
  <si>
    <t>Сусарев</t>
  </si>
  <si>
    <t>Павел</t>
  </si>
  <si>
    <t>Мелешкевич</t>
  </si>
  <si>
    <t>Ефимов</t>
  </si>
  <si>
    <t>23.07.2007, Самара</t>
  </si>
  <si>
    <t>Владислав</t>
  </si>
  <si>
    <t>23-24.07.2007, Самара, Samara Open Contest '07</t>
  </si>
  <si>
    <t>Russia</t>
  </si>
  <si>
    <t>Ануфриев</t>
  </si>
  <si>
    <t>Простаков</t>
  </si>
  <si>
    <t>Кудреватых</t>
  </si>
  <si>
    <t>Иванов</t>
  </si>
  <si>
    <t>Шеварутин</t>
  </si>
  <si>
    <t>Беленец</t>
  </si>
  <si>
    <t>Милютин</t>
  </si>
  <si>
    <t>Колчанов</t>
  </si>
  <si>
    <t>Михаил</t>
  </si>
  <si>
    <t>28-29.07.2007 Москва, IFSA</t>
  </si>
  <si>
    <t>11-12.08.2007, Ярославль</t>
  </si>
  <si>
    <t>18-19.08.2007, Ростов-на-Дону</t>
  </si>
  <si>
    <t>Мехтиев</t>
  </si>
  <si>
    <t>Ариф</t>
  </si>
  <si>
    <t>Тармолов</t>
  </si>
  <si>
    <t>Смирнов</t>
  </si>
  <si>
    <t>11-12.08.2007 Ярославль</t>
  </si>
  <si>
    <t>18-19.08.2007, Ростов-на-Дону, "Ростовская Fишка"</t>
  </si>
  <si>
    <t>Рабинович</t>
  </si>
  <si>
    <t>Ростов-на-Дону</t>
  </si>
  <si>
    <t>Бородай</t>
  </si>
  <si>
    <t>Турянский</t>
  </si>
  <si>
    <t>Плотко</t>
  </si>
  <si>
    <t>Волгодонск</t>
  </si>
  <si>
    <t>Плюхин</t>
  </si>
  <si>
    <t>Евгений</t>
  </si>
  <si>
    <t>Павлов</t>
  </si>
  <si>
    <t>Петр</t>
  </si>
  <si>
    <t>28-29.07.2007, Москва, Кубок Федерации, IFSA</t>
  </si>
  <si>
    <t>19.10.2007, Москва, Финал Чемпионата Федерации</t>
  </si>
  <si>
    <t>19.10.2007, Москва, Финал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</si>
</sst>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22"/>
      <name val="Arial Cyr"/>
      <family val="0"/>
    </font>
    <font>
      <b/>
      <sz val="10"/>
      <color indexed="22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0" fillId="33" borderId="24" xfId="0" applyFill="1" applyBorder="1" applyAlignment="1">
      <alignment wrapText="1"/>
    </xf>
    <xf numFmtId="0" fontId="2" fillId="34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0" fillId="36" borderId="0" xfId="0" applyFill="1" applyAlignment="1">
      <alignment wrapText="1"/>
    </xf>
    <xf numFmtId="2" fontId="2" fillId="36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32" xfId="0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3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2" fillId="34" borderId="15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34" borderId="36" xfId="0" applyFill="1" applyBorder="1" applyAlignment="1">
      <alignment horizontal="center" wrapText="1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 horizontal="center"/>
    </xf>
    <xf numFmtId="2" fontId="3" fillId="37" borderId="39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0" fontId="0" fillId="38" borderId="42" xfId="0" applyFill="1" applyBorder="1" applyAlignment="1">
      <alignment/>
    </xf>
    <xf numFmtId="0" fontId="0" fillId="38" borderId="41" xfId="0" applyFill="1" applyBorder="1" applyAlignment="1">
      <alignment/>
    </xf>
    <xf numFmtId="0" fontId="0" fillId="38" borderId="35" xfId="0" applyFill="1" applyBorder="1" applyAlignment="1">
      <alignment/>
    </xf>
    <xf numFmtId="0" fontId="1" fillId="38" borderId="10" xfId="0" applyFont="1" applyFill="1" applyBorder="1" applyAlignment="1">
      <alignment wrapText="1"/>
    </xf>
    <xf numFmtId="2" fontId="0" fillId="38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34" borderId="23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2" fontId="0" fillId="37" borderId="43" xfId="0" applyNumberFormat="1" applyFill="1" applyBorder="1" applyAlignment="1">
      <alignment/>
    </xf>
    <xf numFmtId="3" fontId="0" fillId="38" borderId="0" xfId="0" applyNumberFormat="1" applyFill="1" applyAlignment="1">
      <alignment/>
    </xf>
    <xf numFmtId="0" fontId="0" fillId="38" borderId="10" xfId="0" applyFill="1" applyBorder="1" applyAlignment="1">
      <alignment wrapText="1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172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0" fillId="33" borderId="44" xfId="0" applyFill="1" applyBorder="1" applyAlignment="1">
      <alignment/>
    </xf>
    <xf numFmtId="2" fontId="0" fillId="38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2" fontId="3" fillId="37" borderId="4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2" fontId="2" fillId="34" borderId="45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2" fontId="0" fillId="0" borderId="34" xfId="0" applyNumberFormat="1" applyFont="1" applyFill="1" applyBorder="1" applyAlignment="1">
      <alignment/>
    </xf>
    <xf numFmtId="0" fontId="0" fillId="33" borderId="46" xfId="0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/>
    </xf>
    <xf numFmtId="2" fontId="2" fillId="0" borderId="48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2" fontId="2" fillId="35" borderId="49" xfId="0" applyNumberFormat="1" applyFont="1" applyFill="1" applyBorder="1" applyAlignment="1">
      <alignment/>
    </xf>
    <xf numFmtId="3" fontId="0" fillId="33" borderId="42" xfId="0" applyNumberFormat="1" applyFill="1" applyBorder="1" applyAlignment="1">
      <alignment/>
    </xf>
    <xf numFmtId="2" fontId="0" fillId="37" borderId="50" xfId="0" applyNumberFormat="1" applyFill="1" applyBorder="1" applyAlignment="1">
      <alignment/>
    </xf>
    <xf numFmtId="2" fontId="3" fillId="37" borderId="50" xfId="0" applyNumberFormat="1" applyFont="1" applyFill="1" applyBorder="1" applyAlignment="1">
      <alignment/>
    </xf>
    <xf numFmtId="2" fontId="3" fillId="37" borderId="51" xfId="0" applyNumberFormat="1" applyFont="1" applyFill="1" applyBorder="1" applyAlignment="1">
      <alignment/>
    </xf>
    <xf numFmtId="0" fontId="0" fillId="34" borderId="52" xfId="0" applyFill="1" applyBorder="1" applyAlignment="1">
      <alignment wrapText="1"/>
    </xf>
    <xf numFmtId="0" fontId="2" fillId="34" borderId="53" xfId="0" applyFont="1" applyFill="1" applyBorder="1" applyAlignment="1">
      <alignment wrapText="1"/>
    </xf>
    <xf numFmtId="2" fontId="3" fillId="37" borderId="12" xfId="0" applyNumberFormat="1" applyFont="1" applyFill="1" applyBorder="1" applyAlignment="1">
      <alignment/>
    </xf>
    <xf numFmtId="2" fontId="2" fillId="35" borderId="21" xfId="0" applyNumberFormat="1" applyFont="1" applyFill="1" applyBorder="1" applyAlignment="1">
      <alignment/>
    </xf>
    <xf numFmtId="3" fontId="0" fillId="33" borderId="54" xfId="0" applyNumberFormat="1" applyFill="1" applyBorder="1" applyAlignment="1">
      <alignment/>
    </xf>
    <xf numFmtId="3" fontId="0" fillId="33" borderId="55" xfId="0" applyNumberFormat="1" applyFill="1" applyBorder="1" applyAlignment="1">
      <alignment/>
    </xf>
    <xf numFmtId="2" fontId="3" fillId="37" borderId="46" xfId="0" applyNumberFormat="1" applyFont="1" applyFill="1" applyBorder="1" applyAlignment="1">
      <alignment/>
    </xf>
    <xf numFmtId="2" fontId="3" fillId="37" borderId="56" xfId="0" applyNumberFormat="1" applyFont="1" applyFill="1" applyBorder="1" applyAlignment="1">
      <alignment/>
    </xf>
    <xf numFmtId="2" fontId="2" fillId="35" borderId="57" xfId="0" applyNumberFormat="1" applyFont="1" applyFill="1" applyBorder="1" applyAlignment="1">
      <alignment/>
    </xf>
    <xf numFmtId="0" fontId="2" fillId="35" borderId="48" xfId="0" applyFont="1" applyFill="1" applyBorder="1" applyAlignment="1">
      <alignment/>
    </xf>
    <xf numFmtId="2" fontId="0" fillId="37" borderId="35" xfId="0" applyNumberFormat="1" applyFill="1" applyBorder="1" applyAlignment="1">
      <alignment/>
    </xf>
    <xf numFmtId="2" fontId="3" fillId="37" borderId="47" xfId="0" applyNumberFormat="1" applyFont="1" applyFill="1" applyBorder="1" applyAlignment="1">
      <alignment/>
    </xf>
    <xf numFmtId="3" fontId="0" fillId="33" borderId="58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0" fontId="0" fillId="34" borderId="59" xfId="0" applyFill="1" applyBorder="1" applyAlignment="1">
      <alignment wrapText="1"/>
    </xf>
    <xf numFmtId="14" fontId="1" fillId="34" borderId="16" xfId="0" applyNumberFormat="1" applyFont="1" applyFill="1" applyBorder="1" applyAlignment="1">
      <alignment wrapText="1"/>
    </xf>
    <xf numFmtId="14" fontId="1" fillId="34" borderId="46" xfId="0" applyNumberFormat="1" applyFont="1" applyFill="1" applyBorder="1" applyAlignment="1">
      <alignment wrapText="1"/>
    </xf>
    <xf numFmtId="0" fontId="1" fillId="34" borderId="46" xfId="0" applyFont="1" applyFill="1" applyBorder="1" applyAlignment="1">
      <alignment wrapText="1"/>
    </xf>
    <xf numFmtId="0" fontId="1" fillId="34" borderId="23" xfId="0" applyFont="1" applyFill="1" applyBorder="1" applyAlignment="1">
      <alignment wrapText="1"/>
    </xf>
    <xf numFmtId="0" fontId="0" fillId="34" borderId="26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6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5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58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57"/>
  <sheetViews>
    <sheetView tabSelected="1" zoomScale="80" zoomScaleNormal="80" zoomScalePageLayoutView="0" workbookViewId="0" topLeftCell="A31">
      <selection activeCell="C56" sqref="C56"/>
    </sheetView>
  </sheetViews>
  <sheetFormatPr defaultColWidth="9.00390625" defaultRowHeight="12.75"/>
  <cols>
    <col min="1" max="1" width="13.375" style="0" customWidth="1"/>
    <col min="2" max="2" width="12.625" style="0" customWidth="1"/>
    <col min="3" max="3" width="17.00390625" style="0" customWidth="1"/>
    <col min="9" max="9" width="10.875" style="0" customWidth="1"/>
    <col min="10" max="12" width="10.875" style="0" hidden="1" customWidth="1"/>
    <col min="13" max="13" width="12.375" style="0" customWidth="1"/>
    <col min="14" max="14" width="10.25390625" style="0" customWidth="1"/>
    <col min="19" max="19" width="6.25390625" style="0" customWidth="1"/>
  </cols>
  <sheetData>
    <row r="1" spans="1:4" ht="12.75">
      <c r="A1" s="38" t="s">
        <v>34</v>
      </c>
      <c r="B1" s="39"/>
      <c r="C1" s="39"/>
      <c r="D1" s="39"/>
    </row>
    <row r="2" spans="1:256" ht="12.75">
      <c r="A2" s="38" t="s">
        <v>71</v>
      </c>
      <c r="B2" s="38"/>
      <c r="C2" s="38"/>
      <c r="D2" s="38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ht="13.5" thickBot="1"/>
    <row r="4" spans="1:25" ht="12.75">
      <c r="A4" s="137" t="s">
        <v>24</v>
      </c>
      <c r="B4" s="139" t="s">
        <v>25</v>
      </c>
      <c r="C4" s="141" t="s">
        <v>30</v>
      </c>
      <c r="D4" s="134" t="s">
        <v>22</v>
      </c>
      <c r="E4" s="135"/>
      <c r="F4" s="135"/>
      <c r="G4" s="135"/>
      <c r="H4" s="135"/>
      <c r="I4" s="136"/>
      <c r="J4" s="56"/>
      <c r="K4" s="56"/>
      <c r="L4" s="56"/>
      <c r="M4" s="14"/>
      <c r="N4" s="14"/>
      <c r="S4" s="64" t="s">
        <v>50</v>
      </c>
      <c r="T4" s="65"/>
      <c r="U4" s="65"/>
      <c r="V4" s="65"/>
      <c r="W4" s="65"/>
      <c r="X4" s="65"/>
      <c r="Y4" s="66"/>
    </row>
    <row r="5" spans="1:25" s="3" customFormat="1" ht="45.75" thickBot="1">
      <c r="A5" s="138"/>
      <c r="B5" s="140"/>
      <c r="C5" s="142"/>
      <c r="D5" s="130" t="s">
        <v>49</v>
      </c>
      <c r="E5" s="131" t="s">
        <v>82</v>
      </c>
      <c r="F5" s="132" t="s">
        <v>95</v>
      </c>
      <c r="G5" s="132" t="s">
        <v>96</v>
      </c>
      <c r="H5" s="132" t="s">
        <v>97</v>
      </c>
      <c r="I5" s="133" t="s">
        <v>116</v>
      </c>
      <c r="J5" s="129"/>
      <c r="K5" s="115"/>
      <c r="L5" s="115"/>
      <c r="M5" s="116" t="s">
        <v>31</v>
      </c>
      <c r="N5" s="116" t="s">
        <v>35</v>
      </c>
      <c r="S5" s="78" t="s">
        <v>72</v>
      </c>
      <c r="T5" s="67" t="s">
        <v>82</v>
      </c>
      <c r="U5" s="67" t="s">
        <v>95</v>
      </c>
      <c r="V5" s="67" t="s">
        <v>96</v>
      </c>
      <c r="W5" s="67" t="s">
        <v>97</v>
      </c>
      <c r="X5" s="67" t="s">
        <v>116</v>
      </c>
      <c r="Y5" s="67" t="s">
        <v>51</v>
      </c>
    </row>
    <row r="6" spans="1:25" ht="12.75">
      <c r="A6" s="5" t="s">
        <v>0</v>
      </c>
      <c r="B6" s="6" t="s">
        <v>1</v>
      </c>
      <c r="C6" s="7" t="str">
        <f>A6&amp;" "&amp;B6</f>
        <v>Рязанцев Кирилл</v>
      </c>
      <c r="D6" s="76">
        <f>VLOOKUP($A6&amp;$B6,'05.05.2007 Sp.'!$L$7:$M$100,2,FALSE)</f>
        <v>37.5</v>
      </c>
      <c r="E6" s="76">
        <f>VLOOKUP($A6&amp;$B6,'24.06.2007 Sp.'!$L$7:$M$100,2,FALSE)</f>
        <v>40.144230769230774</v>
      </c>
      <c r="F6" s="76">
        <f>VLOOKUP($A6&amp;$B6,'29.07.2007 Sp.'!$L$7:$M$100,2,FALSE)</f>
        <v>7.5752126897067535</v>
      </c>
      <c r="G6" s="97">
        <v>0</v>
      </c>
      <c r="H6" s="76">
        <f>VLOOKUP($A6&amp;$B6,'19.08.2007 Sp.'!$L$7:$M$100,2,FALSE)</f>
        <v>40.36168908162841</v>
      </c>
      <c r="I6" s="76">
        <f>VLOOKUP($A6&amp;$B6,'19.10.2007 Sp.'!$L$7:$M$100,2,FALSE)</f>
        <v>39.78545779205947</v>
      </c>
      <c r="J6" s="117">
        <v>0</v>
      </c>
      <c r="K6" s="117">
        <v>0</v>
      </c>
      <c r="L6" s="117">
        <v>0</v>
      </c>
      <c r="M6" s="118">
        <f aca="true" t="shared" si="0" ref="M6:M48">LARGE(D6:L6,1)+LARGE(D6:L6,2)+LARGE(D6:L6,3)</f>
        <v>120.29137764291866</v>
      </c>
      <c r="N6" s="34">
        <v>1</v>
      </c>
      <c r="S6" s="77" t="str">
        <f>A6&amp;B6</f>
        <v>РязанцевКирилл</v>
      </c>
      <c r="T6" s="68">
        <f aca="true" t="shared" si="1" ref="T6:T49">D6</f>
        <v>37.5</v>
      </c>
      <c r="U6" s="94">
        <f>D6+E6</f>
        <v>77.64423076923077</v>
      </c>
      <c r="V6" s="94">
        <f>SUM(D6:F6)</f>
        <v>85.21944345893753</v>
      </c>
      <c r="W6" s="94">
        <f>LARGE($D6:G6,1)+LARGE($D6:G6,2)+LARGE($D6:G6,3)</f>
        <v>85.21944345893753</v>
      </c>
      <c r="X6" s="94">
        <f>LARGE($D6:H6,1)+LARGE($D6:H6,2)+LARGE($D6:H6,3)</f>
        <v>118.00591985085919</v>
      </c>
      <c r="Y6" s="94">
        <f>LARGE($D6:I6,1)+LARGE($D6:I6,2)+LARGE($D6:I6,3)</f>
        <v>120.29137764291866</v>
      </c>
    </row>
    <row r="7" spans="1:25" ht="12.75">
      <c r="A7" s="8" t="s">
        <v>42</v>
      </c>
      <c r="B7" s="1" t="s">
        <v>43</v>
      </c>
      <c r="C7" s="9" t="str">
        <f aca="true" t="shared" si="2" ref="C7:C49">A7&amp;" "&amp;B7</f>
        <v>Ткачев Владимир</v>
      </c>
      <c r="D7" s="76">
        <f>VLOOKUP($A7&amp;$B7,'05.05.2007 Sp.'!$L$7:$M$100,2,FALSE)</f>
        <v>28.5</v>
      </c>
      <c r="E7" s="76">
        <f>VLOOKUP($A7&amp;$B7,'24.06.2007 Sp.'!$L$7:$M$100,2,FALSE)</f>
        <v>30.509615384615387</v>
      </c>
      <c r="F7" s="76">
        <f>VLOOKUP($A7&amp;$B7,'29.07.2007 Sp.'!$L$7:$M$100,2,FALSE)</f>
        <v>35.35099255196484</v>
      </c>
      <c r="G7" s="97">
        <v>0</v>
      </c>
      <c r="H7" s="76">
        <f>VLOOKUP($A7&amp;$B7,'19.08.2007 Sp.'!$L$7:$M$100,2,FALSE)</f>
        <v>30.674883702037597</v>
      </c>
      <c r="I7" s="76">
        <f>VLOOKUP($A7&amp;$B7,'19.10.2007 Sp.'!$L$7:$M$100,2,FALSE)</f>
        <v>29.315600478359606</v>
      </c>
      <c r="J7" s="57">
        <v>0</v>
      </c>
      <c r="K7" s="57">
        <v>0</v>
      </c>
      <c r="L7" s="57">
        <v>0</v>
      </c>
      <c r="M7" s="110">
        <f t="shared" si="0"/>
        <v>96.53549163861783</v>
      </c>
      <c r="N7" s="35">
        <v>2</v>
      </c>
      <c r="S7" s="77" t="str">
        <f aca="true" t="shared" si="3" ref="S7:S49">A7&amp;B7</f>
        <v>ТкачевВладимир</v>
      </c>
      <c r="T7" s="68">
        <f t="shared" si="1"/>
        <v>28.5</v>
      </c>
      <c r="U7" s="94">
        <f>D7+E7</f>
        <v>59.00961538461539</v>
      </c>
      <c r="V7" s="94">
        <f aca="true" t="shared" si="4" ref="V7:V49">SUM(D7:F7)</f>
        <v>94.36060793658024</v>
      </c>
      <c r="W7" s="94">
        <f>LARGE($D7:G7,1)+LARGE($D7:G7,2)+LARGE($D7:G7,3)</f>
        <v>94.36060793658024</v>
      </c>
      <c r="X7" s="94">
        <f>LARGE($D7:H7,1)+LARGE($D7:H7,2)+LARGE($D7:H7,3)</f>
        <v>96.53549163861783</v>
      </c>
      <c r="Y7" s="94">
        <f>LARGE($D7:I7,1)+LARGE($D7:I7,2)+LARGE($D7:I7,3)</f>
        <v>96.53549163861783</v>
      </c>
    </row>
    <row r="8" spans="1:25" ht="12.75">
      <c r="A8" s="8" t="s">
        <v>16</v>
      </c>
      <c r="B8" s="1" t="s">
        <v>6</v>
      </c>
      <c r="C8" s="9" t="str">
        <f t="shared" si="2"/>
        <v>Сидоровский Александр</v>
      </c>
      <c r="D8" s="76">
        <f>VLOOKUP($A8&amp;$B8,'05.05.2007 Sp.'!$L$7:$M$100,2,FALSE)</f>
        <v>1.5</v>
      </c>
      <c r="E8" s="97">
        <v>0</v>
      </c>
      <c r="F8" s="76">
        <f>VLOOKUP($A8&amp;$B8,'29.07.2007 Sp.'!$L$7:$M$100,2,FALSE)</f>
        <v>2.5250708965689177</v>
      </c>
      <c r="G8" s="97">
        <v>0</v>
      </c>
      <c r="H8" s="76">
        <f>VLOOKUP($A8&amp;$B8,'19.08.2007 Sp.'!$L$7:$M$100,2,FALSE)</f>
        <v>16.144675632651367</v>
      </c>
      <c r="I8" s="76">
        <f>VLOOKUP($A8&amp;$B8,'19.10.2007 Sp.'!$L$7:$M$100,2,FALSE)</f>
        <v>52.3492865684993</v>
      </c>
      <c r="J8" s="57">
        <v>0</v>
      </c>
      <c r="K8" s="57">
        <v>0</v>
      </c>
      <c r="L8" s="57">
        <v>0</v>
      </c>
      <c r="M8" s="110">
        <f t="shared" si="0"/>
        <v>71.01903309771959</v>
      </c>
      <c r="N8" s="35">
        <v>3</v>
      </c>
      <c r="S8" s="77" t="str">
        <f t="shared" si="3"/>
        <v>СидоровскийАлександр</v>
      </c>
      <c r="T8" s="68">
        <f t="shared" si="1"/>
        <v>1.5</v>
      </c>
      <c r="U8" s="94">
        <f aca="true" t="shared" si="5" ref="U8:U49">D8+E8</f>
        <v>1.5</v>
      </c>
      <c r="V8" s="94">
        <f t="shared" si="4"/>
        <v>4.025070896568918</v>
      </c>
      <c r="W8" s="94">
        <f>LARGE($D8:G8,1)+LARGE($D8:G8,2)+LARGE($D8:G8,3)</f>
        <v>4.025070896568918</v>
      </c>
      <c r="X8" s="94">
        <f>LARGE($D8:H8,1)+LARGE($D8:H8,2)+LARGE($D8:H8,3)</f>
        <v>20.169746529220284</v>
      </c>
      <c r="Y8" s="94">
        <f>LARGE($D8:I8,1)+LARGE($D8:I8,2)+LARGE($D8:I8,3)</f>
        <v>71.01903309771959</v>
      </c>
    </row>
    <row r="9" spans="1:25" ht="12.75">
      <c r="A9" s="8" t="s">
        <v>8</v>
      </c>
      <c r="B9" s="1" t="s">
        <v>3</v>
      </c>
      <c r="C9" s="10" t="str">
        <f t="shared" si="2"/>
        <v>Кресман Георгий</v>
      </c>
      <c r="D9" s="76">
        <f>VLOOKUP($A9&amp;$B9,'05.05.2007 Sp.'!$L$7:$M$100,2,FALSE)</f>
        <v>1.5</v>
      </c>
      <c r="E9" s="76">
        <f>VLOOKUP($A9&amp;$B9,'24.06.2007 Sp.'!$L$7:$M$100,2,FALSE)</f>
        <v>16.057692307692307</v>
      </c>
      <c r="F9" s="76">
        <f>VLOOKUP($A9&amp;$B9,'29.07.2007 Sp.'!$L$7:$M$100,2,FALSE)</f>
        <v>2.5250708965689177</v>
      </c>
      <c r="G9" s="76">
        <f>VLOOKUP($A9&amp;$B9,'11.08.2007 Sp.'!$L$7:$M$100,2,FALSE)</f>
        <v>20.146875710524377</v>
      </c>
      <c r="H9" s="76">
        <f>VLOOKUP($A9&amp;$B9,'19.08.2007 Sp.'!$L$7:$M$100,2,FALSE)</f>
        <v>1.6144675632651364</v>
      </c>
      <c r="I9" s="76">
        <f>VLOOKUP($A9&amp;$B9,'19.10.2007 Sp.'!$L$7:$M$100,2,FALSE)</f>
        <v>10.46985731369986</v>
      </c>
      <c r="J9" s="57">
        <v>0</v>
      </c>
      <c r="K9" s="57">
        <v>0</v>
      </c>
      <c r="L9" s="57">
        <v>0</v>
      </c>
      <c r="M9" s="110">
        <f t="shared" si="0"/>
        <v>46.674425331916545</v>
      </c>
      <c r="N9" s="35">
        <v>4</v>
      </c>
      <c r="S9" s="77" t="str">
        <f t="shared" si="3"/>
        <v>КресманГеоргий</v>
      </c>
      <c r="T9" s="68">
        <f t="shared" si="1"/>
        <v>1.5</v>
      </c>
      <c r="U9" s="94">
        <f t="shared" si="5"/>
        <v>17.557692307692307</v>
      </c>
      <c r="V9" s="94">
        <f t="shared" si="4"/>
        <v>20.082763204261223</v>
      </c>
      <c r="W9" s="94">
        <f>LARGE($D9:G9,1)+LARGE($D9:G9,2)+LARGE($D9:G9,3)</f>
        <v>38.7296389147856</v>
      </c>
      <c r="X9" s="94">
        <f>LARGE($D9:H9,1)+LARGE($D9:H9,2)+LARGE($D9:H9,3)</f>
        <v>38.7296389147856</v>
      </c>
      <c r="Y9" s="94">
        <f>LARGE($D9:I9,1)+LARGE($D9:I9,2)+LARGE($D9:I9,3)</f>
        <v>46.674425331916545</v>
      </c>
    </row>
    <row r="10" spans="1:25" ht="12.75">
      <c r="A10" s="8" t="s">
        <v>14</v>
      </c>
      <c r="B10" s="1" t="s">
        <v>15</v>
      </c>
      <c r="C10" s="9" t="str">
        <f t="shared" si="2"/>
        <v>Лукин Виталий</v>
      </c>
      <c r="D10" s="76">
        <f>VLOOKUP($A10&amp;$B10,'05.05.2007 Sp.'!$L$7:$M$100,2,FALSE)</f>
        <v>1.5</v>
      </c>
      <c r="E10" s="97">
        <v>0</v>
      </c>
      <c r="F10" s="76">
        <f>VLOOKUP($A10&amp;$B10,'29.07.2007 Sp.'!$L$7:$M$100,2,FALSE)</f>
        <v>2.5250708965689177</v>
      </c>
      <c r="G10" s="76">
        <f>VLOOKUP($A10&amp;$B10,'11.08.2007 Sp.'!$L$7:$M$100,2,FALSE)</f>
        <v>14.845066313017965</v>
      </c>
      <c r="H10" s="76">
        <f>VLOOKUP($A10&amp;$B10,'19.08.2007 Sp.'!$L$7:$M$100,2,FALSE)</f>
        <v>1.6144675632651364</v>
      </c>
      <c r="I10" s="76">
        <f>VLOOKUP($A10&amp;$B10,'19.10.2007 Sp.'!$L$7:$M$100,2,FALSE)</f>
        <v>20.93971462739972</v>
      </c>
      <c r="J10" s="57">
        <v>0</v>
      </c>
      <c r="K10" s="57">
        <v>0</v>
      </c>
      <c r="L10" s="57">
        <v>0</v>
      </c>
      <c r="M10" s="110">
        <f t="shared" si="0"/>
        <v>38.3098518369866</v>
      </c>
      <c r="N10" s="35">
        <v>5</v>
      </c>
      <c r="S10" s="77" t="str">
        <f t="shared" si="3"/>
        <v>ЛукинВиталий</v>
      </c>
      <c r="T10" s="68">
        <f t="shared" si="1"/>
        <v>1.5</v>
      </c>
      <c r="U10" s="94">
        <f t="shared" si="5"/>
        <v>1.5</v>
      </c>
      <c r="V10" s="94">
        <f t="shared" si="4"/>
        <v>4.025070896568918</v>
      </c>
      <c r="W10" s="94">
        <f>LARGE($D10:G10,1)+LARGE($D10:G10,2)+LARGE($D10:G10,3)</f>
        <v>18.870137209586883</v>
      </c>
      <c r="X10" s="94">
        <f>LARGE($D10:H10,1)+LARGE($D10:H10,2)+LARGE($D10:H10,3)</f>
        <v>18.98460477285202</v>
      </c>
      <c r="Y10" s="94">
        <f>LARGE($D10:I10,1)+LARGE($D10:I10,2)+LARGE($D10:I10,3)</f>
        <v>38.3098518369866</v>
      </c>
    </row>
    <row r="11" spans="1:25" ht="12.75">
      <c r="A11" s="8" t="s">
        <v>53</v>
      </c>
      <c r="B11" s="1" t="s">
        <v>45</v>
      </c>
      <c r="C11" s="9" t="str">
        <f t="shared" si="2"/>
        <v>Горбатов Анатолий</v>
      </c>
      <c r="D11" s="76">
        <f>VLOOKUP($A11&amp;$B11,'05.05.2007 Sp.'!$L$7:$M$100,2,FALSE)</f>
        <v>10.5</v>
      </c>
      <c r="E11" s="97">
        <v>0</v>
      </c>
      <c r="F11" s="76">
        <f>VLOOKUP($A11&amp;$B11,'29.07.2007 Sp.'!$L$7:$M$100,2,FALSE)</f>
        <v>5.050141793137835</v>
      </c>
      <c r="G11" s="97">
        <v>0</v>
      </c>
      <c r="H11" s="76">
        <f>VLOOKUP($A11&amp;$B11,'19.08.2007 Sp.'!$L$7:$M$100,2,FALSE)</f>
        <v>22.602545885711912</v>
      </c>
      <c r="I11" s="97">
        <v>0</v>
      </c>
      <c r="J11" s="58">
        <v>0</v>
      </c>
      <c r="K11" s="58">
        <v>0</v>
      </c>
      <c r="L11" s="58">
        <v>0</v>
      </c>
      <c r="M11" s="110">
        <f t="shared" si="0"/>
        <v>38.152687678849745</v>
      </c>
      <c r="N11" s="35">
        <v>6</v>
      </c>
      <c r="S11" s="77" t="str">
        <f t="shared" si="3"/>
        <v>ГорбатовАнатолий</v>
      </c>
      <c r="T11" s="68">
        <f t="shared" si="1"/>
        <v>10.5</v>
      </c>
      <c r="U11" s="94">
        <f t="shared" si="5"/>
        <v>10.5</v>
      </c>
      <c r="V11" s="94">
        <f t="shared" si="4"/>
        <v>15.550141793137836</v>
      </c>
      <c r="W11" s="94">
        <f>LARGE($D11:G11,1)+LARGE($D11:G11,2)+LARGE($D11:G11,3)</f>
        <v>15.550141793137836</v>
      </c>
      <c r="X11" s="94">
        <f>LARGE($D11:H11,1)+LARGE($D11:H11,2)+LARGE($D11:H11,3)</f>
        <v>38.152687678849745</v>
      </c>
      <c r="Y11" s="94">
        <f>LARGE($D11:I11,1)+LARGE($D11:I11,2)+LARGE($D11:I11,3)</f>
        <v>38.152687678849745</v>
      </c>
    </row>
    <row r="12" spans="1:25" ht="12.75">
      <c r="A12" s="8" t="s">
        <v>46</v>
      </c>
      <c r="B12" s="1" t="s">
        <v>10</v>
      </c>
      <c r="C12" s="9" t="str">
        <f t="shared" si="2"/>
        <v>Швырев Максим</v>
      </c>
      <c r="D12" s="76">
        <f>VLOOKUP($A12&amp;$B12,'05.05.2007 Sp.'!$L$7:$M$100,2,FALSE)</f>
        <v>15</v>
      </c>
      <c r="E12" s="76">
        <f>VLOOKUP($A12&amp;$B12,'24.06.2007 Sp.'!$L$7:$M$100,2,FALSE)</f>
        <v>1.6057692307692308</v>
      </c>
      <c r="F12" s="97">
        <v>0</v>
      </c>
      <c r="G12" s="97">
        <v>0</v>
      </c>
      <c r="H12" s="97">
        <v>0</v>
      </c>
      <c r="I12" s="76">
        <f>VLOOKUP($A12&amp;$B12,'19.10.2007 Sp.'!$L$7:$M$100,2,FALSE)</f>
        <v>14.657800239179803</v>
      </c>
      <c r="J12" s="58">
        <v>0</v>
      </c>
      <c r="K12" s="58">
        <v>0</v>
      </c>
      <c r="L12" s="58">
        <v>0</v>
      </c>
      <c r="M12" s="110">
        <f t="shared" si="0"/>
        <v>31.263569469949033</v>
      </c>
      <c r="N12" s="35">
        <v>7</v>
      </c>
      <c r="S12" s="77" t="str">
        <f t="shared" si="3"/>
        <v>ШвыревМаксим</v>
      </c>
      <c r="T12" s="68">
        <f t="shared" si="1"/>
        <v>15</v>
      </c>
      <c r="U12" s="94">
        <f t="shared" si="5"/>
        <v>16.60576923076923</v>
      </c>
      <c r="V12" s="94">
        <f t="shared" si="4"/>
        <v>16.60576923076923</v>
      </c>
      <c r="W12" s="94">
        <f>LARGE($D12:G12,1)+LARGE($D12:G12,2)+LARGE($D12:G12,3)</f>
        <v>16.60576923076923</v>
      </c>
      <c r="X12" s="94">
        <f>LARGE($D12:H12,1)+LARGE($D12:H12,2)+LARGE($D12:H12,3)</f>
        <v>16.60576923076923</v>
      </c>
      <c r="Y12" s="94">
        <f>LARGE($D12:I12,1)+LARGE($D12:I12,2)+LARGE($D12:I12,3)</f>
        <v>31.263569469949033</v>
      </c>
    </row>
    <row r="13" spans="1:25" ht="12.75">
      <c r="A13" s="98" t="s">
        <v>87</v>
      </c>
      <c r="B13" s="2" t="s">
        <v>13</v>
      </c>
      <c r="C13" s="10" t="str">
        <f t="shared" si="2"/>
        <v>Простаков Алексей</v>
      </c>
      <c r="D13" s="97">
        <v>0</v>
      </c>
      <c r="E13" s="97">
        <v>0</v>
      </c>
      <c r="F13" s="76">
        <f>VLOOKUP($A13&amp;$B13,'29.07.2007 Sp.'!$L$7:$M$100,2,FALSE)</f>
        <v>2.5250708965689177</v>
      </c>
      <c r="G13" s="76">
        <f>VLOOKUP($A13&amp;$B13,'11.08.2007 Sp.'!$L$7:$M$100,2,FALSE)</f>
        <v>26.509046987532084</v>
      </c>
      <c r="H13" s="97">
        <v>0</v>
      </c>
      <c r="I13" s="76">
        <f>VLOOKUP($A13&amp;$B13,'19.10.2007 Sp.'!$L$7:$M$100,2,FALSE)</f>
        <v>2.093971462739972</v>
      </c>
      <c r="J13" s="58"/>
      <c r="K13" s="58"/>
      <c r="L13" s="58"/>
      <c r="M13" s="110">
        <f t="shared" si="0"/>
        <v>31.128089346840973</v>
      </c>
      <c r="N13" s="35">
        <v>8</v>
      </c>
      <c r="S13" s="77" t="str">
        <f t="shared" si="3"/>
        <v>ПростаковАлексей</v>
      </c>
      <c r="T13" s="68">
        <f t="shared" si="1"/>
        <v>0</v>
      </c>
      <c r="U13" s="94">
        <f t="shared" si="5"/>
        <v>0</v>
      </c>
      <c r="V13" s="94">
        <f t="shared" si="4"/>
        <v>2.5250708965689177</v>
      </c>
      <c r="W13" s="94">
        <f>LARGE($D13:G13,1)+LARGE($D13:G13,2)+LARGE($D13:G13,3)</f>
        <v>29.034117884101</v>
      </c>
      <c r="X13" s="94">
        <f>LARGE($D13:H13,1)+LARGE($D13:H13,2)+LARGE($D13:H13,3)</f>
        <v>29.034117884101</v>
      </c>
      <c r="Y13" s="94">
        <f>LARGE($D13:I13,1)+LARGE($D13:I13,2)+LARGE($D13:I13,3)</f>
        <v>31.128089346840973</v>
      </c>
    </row>
    <row r="14" spans="1:25" ht="12.75">
      <c r="A14" s="8" t="s">
        <v>54</v>
      </c>
      <c r="B14" s="1" t="s">
        <v>41</v>
      </c>
      <c r="C14" s="9" t="str">
        <f t="shared" si="2"/>
        <v>Коротких Дмитрий</v>
      </c>
      <c r="D14" s="76">
        <f>VLOOKUP($A14&amp;$B14,'05.05.2007 Sp.'!$L$7:$M$100,2,FALSE)</f>
        <v>1.5</v>
      </c>
      <c r="E14" s="76">
        <f>VLOOKUP($A14&amp;$B14,'24.06.2007 Sp.'!$L$7:$M$100,2,FALSE)</f>
        <v>22.480769230769234</v>
      </c>
      <c r="F14" s="76">
        <f>VLOOKUP($A14&amp;$B14,'29.07.2007 Sp.'!$L$7:$M$100,2,FALSE)</f>
        <v>2.5250708965689177</v>
      </c>
      <c r="G14" s="97">
        <v>0</v>
      </c>
      <c r="H14" s="97">
        <v>0</v>
      </c>
      <c r="I14" s="97">
        <v>0</v>
      </c>
      <c r="J14" s="57">
        <v>0</v>
      </c>
      <c r="K14" s="57">
        <v>0</v>
      </c>
      <c r="L14" s="57">
        <v>0</v>
      </c>
      <c r="M14" s="110">
        <f t="shared" si="0"/>
        <v>26.50584012733815</v>
      </c>
      <c r="N14" s="35">
        <v>9</v>
      </c>
      <c r="S14" s="77" t="str">
        <f t="shared" si="3"/>
        <v>КороткихДмитрий</v>
      </c>
      <c r="T14" s="68">
        <f t="shared" si="1"/>
        <v>1.5</v>
      </c>
      <c r="U14" s="94">
        <f t="shared" si="5"/>
        <v>23.980769230769234</v>
      </c>
      <c r="V14" s="94">
        <f t="shared" si="4"/>
        <v>26.50584012733815</v>
      </c>
      <c r="W14" s="94">
        <f>LARGE($D14:G14,1)+LARGE($D14:G14,2)+LARGE($D14:G14,3)</f>
        <v>26.50584012733815</v>
      </c>
      <c r="X14" s="94">
        <f>LARGE($D14:H14,1)+LARGE($D14:H14,2)+LARGE($D14:H14,3)</f>
        <v>26.50584012733815</v>
      </c>
      <c r="Y14" s="94">
        <f>LARGE($D14:I14,1)+LARGE($D14:I14,2)+LARGE($D14:I14,3)</f>
        <v>26.50584012733815</v>
      </c>
    </row>
    <row r="15" spans="1:25" ht="12.75">
      <c r="A15" s="8" t="s">
        <v>62</v>
      </c>
      <c r="B15" s="1" t="s">
        <v>63</v>
      </c>
      <c r="C15" s="9" t="str">
        <f t="shared" si="2"/>
        <v>Анучкин Игорь</v>
      </c>
      <c r="D15" s="76">
        <f>VLOOKUP($A15&amp;$B15,'05.05.2007 Sp.'!$L$7:$M$100,2,FALSE)</f>
        <v>3</v>
      </c>
      <c r="E15" s="76">
        <f>VLOOKUP($A15&amp;$B15,'24.06.2007 Sp.'!$L$7:$M$100,2,FALSE)</f>
        <v>6.423076923076923</v>
      </c>
      <c r="F15" s="97">
        <v>0</v>
      </c>
      <c r="G15" s="76">
        <f>VLOOKUP($A15&amp;$B15,'11.08.2007 Sp.'!$L$7:$M$100,2,FALSE)</f>
        <v>5.301809397506416</v>
      </c>
      <c r="H15" s="76">
        <f>VLOOKUP($A15&amp;$B15,'19.08.2007 Sp.'!$L$7:$M$100,2,FALSE)</f>
        <v>11.301272942855956</v>
      </c>
      <c r="I15" s="76">
        <f>VLOOKUP($A15&amp;$B15,'19.10.2007 Sp.'!$L$7:$M$100,2,FALSE)</f>
        <v>8.375885850959888</v>
      </c>
      <c r="J15" s="57">
        <v>0</v>
      </c>
      <c r="K15" s="57">
        <v>0</v>
      </c>
      <c r="L15" s="57">
        <v>0</v>
      </c>
      <c r="M15" s="110">
        <f t="shared" si="0"/>
        <v>26.100235716892765</v>
      </c>
      <c r="N15" s="35">
        <v>10</v>
      </c>
      <c r="S15" s="77" t="str">
        <f t="shared" si="3"/>
        <v>АнучкинИгорь</v>
      </c>
      <c r="T15" s="68">
        <f t="shared" si="1"/>
        <v>3</v>
      </c>
      <c r="U15" s="94">
        <f t="shared" si="5"/>
        <v>9.423076923076923</v>
      </c>
      <c r="V15" s="94">
        <f t="shared" si="4"/>
        <v>9.423076923076923</v>
      </c>
      <c r="W15" s="94">
        <f>LARGE($D15:G15,1)+LARGE($D15:G15,2)+LARGE($D15:G15,3)</f>
        <v>14.72488632058334</v>
      </c>
      <c r="X15" s="94">
        <f>LARGE($D15:H15,1)+LARGE($D15:H15,2)+LARGE($D15:H15,3)</f>
        <v>23.026159263439297</v>
      </c>
      <c r="Y15" s="94">
        <f>LARGE($D15:I15,1)+LARGE($D15:I15,2)+LARGE($D15:I15,3)</f>
        <v>26.100235716892765</v>
      </c>
    </row>
    <row r="16" spans="1:25" ht="12.75">
      <c r="A16" s="8" t="s">
        <v>57</v>
      </c>
      <c r="B16" s="1" t="s">
        <v>83</v>
      </c>
      <c r="C16" s="9" t="str">
        <f t="shared" si="2"/>
        <v>Егоров Владислав</v>
      </c>
      <c r="D16" s="76">
        <f>VLOOKUP($A16&amp;$B16,'05.05.2007 Sp.'!$L$7:$M$100,2,FALSE)</f>
        <v>21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57">
        <v>0</v>
      </c>
      <c r="K16" s="57">
        <v>0</v>
      </c>
      <c r="L16" s="57">
        <v>0</v>
      </c>
      <c r="M16" s="110">
        <f t="shared" si="0"/>
        <v>21</v>
      </c>
      <c r="N16" s="35">
        <v>11</v>
      </c>
      <c r="S16" s="77" t="str">
        <f t="shared" si="3"/>
        <v>ЕгоровВладислав</v>
      </c>
      <c r="T16" s="68">
        <f t="shared" si="1"/>
        <v>21</v>
      </c>
      <c r="U16" s="94">
        <f t="shared" si="5"/>
        <v>21</v>
      </c>
      <c r="V16" s="94">
        <f t="shared" si="4"/>
        <v>21</v>
      </c>
      <c r="W16" s="94">
        <f>LARGE($D16:G16,1)+LARGE($D16:G16,2)+LARGE($D16:G16,3)</f>
        <v>21</v>
      </c>
      <c r="X16" s="94">
        <f>LARGE($D16:H16,1)+LARGE($D16:H16,2)+LARGE($D16:H16,3)</f>
        <v>21</v>
      </c>
      <c r="Y16" s="94">
        <f>LARGE($D16:I16,1)+LARGE($D16:I16,2)+LARGE($D16:I16,3)</f>
        <v>21</v>
      </c>
    </row>
    <row r="17" spans="1:25" ht="12.75">
      <c r="A17" s="98" t="s">
        <v>75</v>
      </c>
      <c r="B17" s="2" t="s">
        <v>13</v>
      </c>
      <c r="C17" s="10" t="str">
        <f t="shared" si="2"/>
        <v>Рычков Алексей</v>
      </c>
      <c r="D17" s="97">
        <v>0</v>
      </c>
      <c r="E17" s="76">
        <f>VLOOKUP($A17&amp;$B17,'24.06.2007 Sp.'!$L$7:$M$100,2,FALSE)</f>
        <v>8.028846153846153</v>
      </c>
      <c r="F17" s="76">
        <f>VLOOKUP($A17&amp;$B17,'29.07.2007 Sp.'!$L$7:$M$100,2,FALSE)</f>
        <v>2.5250708965689177</v>
      </c>
      <c r="G17" s="97">
        <v>0</v>
      </c>
      <c r="H17" s="97">
        <v>0</v>
      </c>
      <c r="I17" s="76">
        <f>VLOOKUP($A17&amp;$B17,'19.10.2007 Sp.'!$L$7:$M$100,2,FALSE)</f>
        <v>6.281914388219916</v>
      </c>
      <c r="J17" s="58"/>
      <c r="K17" s="58"/>
      <c r="L17" s="58"/>
      <c r="M17" s="110">
        <f t="shared" si="0"/>
        <v>16.835831438634987</v>
      </c>
      <c r="N17" s="35">
        <v>12</v>
      </c>
      <c r="S17" s="77" t="str">
        <f t="shared" si="3"/>
        <v>РычковАлексей</v>
      </c>
      <c r="T17" s="68">
        <f t="shared" si="1"/>
        <v>0</v>
      </c>
      <c r="U17" s="94">
        <f t="shared" si="5"/>
        <v>8.028846153846153</v>
      </c>
      <c r="V17" s="94">
        <f t="shared" si="4"/>
        <v>10.553917050415071</v>
      </c>
      <c r="W17" s="94">
        <f>LARGE($D17:G17,1)+LARGE($D17:G17,2)+LARGE($D17:G17,3)</f>
        <v>10.553917050415071</v>
      </c>
      <c r="X17" s="94">
        <f>LARGE($D17:H17,1)+LARGE($D17:H17,2)+LARGE($D17:H17,3)</f>
        <v>10.553917050415071</v>
      </c>
      <c r="Y17" s="94">
        <f>LARGE($D17:I17,1)+LARGE($D17:I17,2)+LARGE($D17:I17,3)</f>
        <v>16.835831438634987</v>
      </c>
    </row>
    <row r="18" spans="1:25" ht="12.75">
      <c r="A18" s="8" t="s">
        <v>61</v>
      </c>
      <c r="B18" s="1" t="s">
        <v>6</v>
      </c>
      <c r="C18" s="9" t="str">
        <f t="shared" si="2"/>
        <v>Сухоруков Александр</v>
      </c>
      <c r="D18" s="76">
        <f>VLOOKUP($A18&amp;$B18,'05.05.2007 Sp.'!$L$7:$M$100,2,FALSE)</f>
        <v>3</v>
      </c>
      <c r="E18" s="76">
        <f>VLOOKUP($A18&amp;$B18,'24.06.2007 Sp.'!$L$7:$M$100,2,FALSE)</f>
        <v>11.240384615384617</v>
      </c>
      <c r="F18" s="97">
        <v>0</v>
      </c>
      <c r="G18" s="97">
        <v>0</v>
      </c>
      <c r="H18" s="97">
        <v>0</v>
      </c>
      <c r="I18" s="97">
        <v>0</v>
      </c>
      <c r="J18" s="57">
        <v>0</v>
      </c>
      <c r="K18" s="57">
        <v>0</v>
      </c>
      <c r="L18" s="57">
        <v>0</v>
      </c>
      <c r="M18" s="110">
        <f t="shared" si="0"/>
        <v>14.240384615384617</v>
      </c>
      <c r="N18" s="35">
        <v>13</v>
      </c>
      <c r="S18" s="77" t="str">
        <f t="shared" si="3"/>
        <v>СухоруковАлександр</v>
      </c>
      <c r="T18" s="68">
        <f t="shared" si="1"/>
        <v>3</v>
      </c>
      <c r="U18" s="94">
        <f t="shared" si="5"/>
        <v>14.240384615384617</v>
      </c>
      <c r="V18" s="94">
        <f t="shared" si="4"/>
        <v>14.240384615384617</v>
      </c>
      <c r="W18" s="94">
        <f>LARGE($D18:G18,1)+LARGE($D18:G18,2)+LARGE($D18:G18,3)</f>
        <v>14.240384615384617</v>
      </c>
      <c r="X18" s="94">
        <f>LARGE($D18:H18,1)+LARGE($D18:H18,2)+LARGE($D18:H18,3)</f>
        <v>14.240384615384617</v>
      </c>
      <c r="Y18" s="94">
        <f>LARGE($D18:I18,1)+LARGE($D18:I18,2)+LARGE($D18:I18,3)</f>
        <v>14.240384615384617</v>
      </c>
    </row>
    <row r="19" spans="1:25" ht="12.75">
      <c r="A19" s="8" t="s">
        <v>4</v>
      </c>
      <c r="B19" s="1" t="s">
        <v>5</v>
      </c>
      <c r="C19" s="9" t="str">
        <f t="shared" si="2"/>
        <v>Хорольский Андрей</v>
      </c>
      <c r="D19" s="76">
        <f>VLOOKUP($A19&amp;$B19,'05.05.2007 Sp.'!$L$7:$M$100,2,FALSE)</f>
        <v>4.5</v>
      </c>
      <c r="E19" s="97">
        <v>0</v>
      </c>
      <c r="F19" s="97">
        <v>0</v>
      </c>
      <c r="G19" s="97">
        <v>0</v>
      </c>
      <c r="H19" s="76">
        <f>VLOOKUP($A19&amp;$B19,'19.08.2007 Sp.'!$L$7:$M$100,2,FALSE)</f>
        <v>4.843402689795409</v>
      </c>
      <c r="I19" s="76">
        <f>VLOOKUP($A19&amp;$B19,'19.10.2007 Sp.'!$L$7:$M$100,2,FALSE)</f>
        <v>2.093971462739972</v>
      </c>
      <c r="J19" s="57"/>
      <c r="K19" s="57"/>
      <c r="L19" s="57"/>
      <c r="M19" s="110">
        <f t="shared" si="0"/>
        <v>11.437374152535382</v>
      </c>
      <c r="N19" s="35">
        <v>14</v>
      </c>
      <c r="S19" s="77" t="str">
        <f t="shared" si="3"/>
        <v>ХорольскийАндрей</v>
      </c>
      <c r="T19" s="68">
        <f t="shared" si="1"/>
        <v>4.5</v>
      </c>
      <c r="U19" s="94">
        <f t="shared" si="5"/>
        <v>4.5</v>
      </c>
      <c r="V19" s="94">
        <f t="shared" si="4"/>
        <v>4.5</v>
      </c>
      <c r="W19" s="94">
        <f>LARGE($D19:G19,1)+LARGE($D19:G19,2)+LARGE($D19:G19,3)</f>
        <v>4.5</v>
      </c>
      <c r="X19" s="94">
        <f>LARGE($D19:H19,1)+LARGE($D19:H19,2)+LARGE($D19:H19,3)</f>
        <v>9.34340268979541</v>
      </c>
      <c r="Y19" s="94">
        <f>LARGE($D19:I19,1)+LARGE($D19:I19,2)+LARGE($D19:I19,3)</f>
        <v>11.437374152535382</v>
      </c>
    </row>
    <row r="20" spans="1:25" ht="12.75">
      <c r="A20" s="8" t="s">
        <v>98</v>
      </c>
      <c r="B20" s="1" t="s">
        <v>99</v>
      </c>
      <c r="C20" s="9" t="str">
        <f t="shared" si="2"/>
        <v>Мехтиев Ариф</v>
      </c>
      <c r="D20" s="97">
        <v>0</v>
      </c>
      <c r="E20" s="97">
        <v>0</v>
      </c>
      <c r="F20" s="97">
        <v>0</v>
      </c>
      <c r="G20" s="76">
        <f>VLOOKUP($A20&amp;$B20,'11.08.2007 Sp.'!$L$7:$M$100,2,FALSE)</f>
        <v>10.603618795012832</v>
      </c>
      <c r="H20" s="97">
        <v>0</v>
      </c>
      <c r="I20" s="97">
        <v>0</v>
      </c>
      <c r="J20" s="57"/>
      <c r="K20" s="57"/>
      <c r="L20" s="57"/>
      <c r="M20" s="110">
        <f t="shared" si="0"/>
        <v>10.603618795012832</v>
      </c>
      <c r="N20" s="35">
        <v>15</v>
      </c>
      <c r="S20" s="77" t="str">
        <f t="shared" si="3"/>
        <v>МехтиевАриф</v>
      </c>
      <c r="T20" s="68">
        <f t="shared" si="1"/>
        <v>0</v>
      </c>
      <c r="U20" s="94">
        <f t="shared" si="5"/>
        <v>0</v>
      </c>
      <c r="V20" s="94">
        <f t="shared" si="4"/>
        <v>0</v>
      </c>
      <c r="W20" s="94">
        <f>LARGE($D20:G20,1)+LARGE($D20:G20,2)+LARGE($D20:G20,3)</f>
        <v>10.603618795012832</v>
      </c>
      <c r="X20" s="94">
        <f>LARGE($D20:H20,1)+LARGE($D20:H20,2)+LARGE($D20:H20,3)</f>
        <v>10.603618795012832</v>
      </c>
      <c r="Y20" s="94">
        <f>LARGE($D20:I20,1)+LARGE($D20:I20,2)+LARGE($D20:I20,3)</f>
        <v>10.603618795012832</v>
      </c>
    </row>
    <row r="21" spans="1:25" ht="12.75">
      <c r="A21" s="8" t="s">
        <v>17</v>
      </c>
      <c r="B21" s="1" t="s">
        <v>77</v>
      </c>
      <c r="C21" s="10" t="str">
        <f t="shared" si="2"/>
        <v>Котиков Артем</v>
      </c>
      <c r="D21" s="76">
        <f>VLOOKUP($A21&amp;$B21,'05.05.2007 Sp.'!$L$7:$M$100,2,FALSE)</f>
        <v>1.5</v>
      </c>
      <c r="E21" s="76">
        <f>VLOOKUP($A21&amp;$B21,'24.06.2007 Sp.'!$L$7:$M$100,2,FALSE)</f>
        <v>3.2115384615384617</v>
      </c>
      <c r="F21" s="76">
        <f>VLOOKUP($A21&amp;$B21,'29.07.2007 Sp.'!$L$7:$M$100,2,FALSE)</f>
        <v>2.5250708965689177</v>
      </c>
      <c r="G21" s="76">
        <f>VLOOKUP($A21&amp;$B21,'11.08.2007 Sp.'!$L$7:$M$100,2,FALSE)</f>
        <v>3.1810856385038497</v>
      </c>
      <c r="H21" s="76">
        <f>VLOOKUP($A21&amp;$B21,'19.08.2007 Sp.'!$L$7:$M$100,2,FALSE)</f>
        <v>3.228935126530273</v>
      </c>
      <c r="I21" s="76">
        <f>VLOOKUP($A21&amp;$B21,'19.10.2007 Sp.'!$L$7:$M$100,2,FALSE)</f>
        <v>2.093971462739972</v>
      </c>
      <c r="J21" s="57">
        <v>0</v>
      </c>
      <c r="K21" s="57">
        <v>0</v>
      </c>
      <c r="L21" s="57">
        <v>0</v>
      </c>
      <c r="M21" s="110">
        <f t="shared" si="0"/>
        <v>9.621559226572584</v>
      </c>
      <c r="N21" s="35">
        <v>16</v>
      </c>
      <c r="S21" s="77" t="str">
        <f t="shared" si="3"/>
        <v>КотиковАртем</v>
      </c>
      <c r="T21" s="68">
        <f t="shared" si="1"/>
        <v>1.5</v>
      </c>
      <c r="U21" s="94">
        <f t="shared" si="5"/>
        <v>4.711538461538462</v>
      </c>
      <c r="V21" s="94">
        <f t="shared" si="4"/>
        <v>7.23660935810738</v>
      </c>
      <c r="W21" s="94">
        <f>LARGE($D21:G21,1)+LARGE($D21:G21,2)+LARGE($D21:G21,3)</f>
        <v>8.91769499661123</v>
      </c>
      <c r="X21" s="94">
        <f>LARGE($D21:H21,1)+LARGE($D21:H21,2)+LARGE($D21:H21,3)</f>
        <v>9.621559226572584</v>
      </c>
      <c r="Y21" s="94">
        <f>LARGE($D21:I21,1)+LARGE($D21:I21,2)+LARGE($D21:I21,3)</f>
        <v>9.621559226572584</v>
      </c>
    </row>
    <row r="22" spans="1:25" ht="12.75">
      <c r="A22" s="98" t="s">
        <v>81</v>
      </c>
      <c r="B22" s="2" t="s">
        <v>76</v>
      </c>
      <c r="C22" s="9" t="str">
        <f t="shared" si="2"/>
        <v>Ефимов Антон</v>
      </c>
      <c r="D22" s="97">
        <v>0</v>
      </c>
      <c r="E22" s="76">
        <f>VLOOKUP($A22&amp;$B22,'24.06.2007 Sp.'!$L$7:$M$100,2,FALSE)</f>
        <v>4.8173076923076925</v>
      </c>
      <c r="F22" s="76">
        <f>VLOOKUP($A22&amp;$B22,'29.07.2007 Sp.'!$L$7:$M$100,2,FALSE)</f>
        <v>2.5250708965689177</v>
      </c>
      <c r="G22" s="97">
        <v>0</v>
      </c>
      <c r="H22" s="76">
        <f>VLOOKUP($A22&amp;$B22,'19.08.2007 Sp.'!$L$7:$M$100,2,FALSE)</f>
        <v>1.6144675632651364</v>
      </c>
      <c r="I22" s="76">
        <f>VLOOKUP($A22&amp;$B22,'19.10.2007 Sp.'!$L$7:$M$100,2,FALSE)</f>
        <v>2.093971462739972</v>
      </c>
      <c r="J22" s="58"/>
      <c r="K22" s="58"/>
      <c r="L22" s="58"/>
      <c r="M22" s="110">
        <f t="shared" si="0"/>
        <v>9.436350051616582</v>
      </c>
      <c r="N22" s="35">
        <v>17</v>
      </c>
      <c r="S22" s="77" t="str">
        <f t="shared" si="3"/>
        <v>ЕфимовАнтон</v>
      </c>
      <c r="T22" s="68">
        <f t="shared" si="1"/>
        <v>0</v>
      </c>
      <c r="U22" s="94">
        <f t="shared" si="5"/>
        <v>4.8173076923076925</v>
      </c>
      <c r="V22" s="94">
        <f t="shared" si="4"/>
        <v>7.34237858887661</v>
      </c>
      <c r="W22" s="94">
        <f>LARGE($D22:G22,1)+LARGE($D22:G22,2)+LARGE($D22:G22,3)</f>
        <v>7.34237858887661</v>
      </c>
      <c r="X22" s="94">
        <f>LARGE($D22:H22,1)+LARGE($D22:H22,2)+LARGE($D22:H22,3)</f>
        <v>8.956846152141747</v>
      </c>
      <c r="Y22" s="94">
        <f>LARGE($D22:I22,1)+LARGE($D22:I22,2)+LARGE($D22:I22,3)</f>
        <v>9.436350051616582</v>
      </c>
    </row>
    <row r="23" spans="1:25" ht="12.75">
      <c r="A23" s="8" t="s">
        <v>104</v>
      </c>
      <c r="B23" s="1" t="s">
        <v>6</v>
      </c>
      <c r="C23" s="9" t="str">
        <f t="shared" si="2"/>
        <v>Рабинович Александр</v>
      </c>
      <c r="D23" s="97">
        <v>0</v>
      </c>
      <c r="E23" s="97">
        <v>0</v>
      </c>
      <c r="F23" s="97">
        <v>0</v>
      </c>
      <c r="G23" s="97">
        <v>0</v>
      </c>
      <c r="H23" s="76">
        <f>VLOOKUP($A23&amp;$B23,'19.08.2007 Sp.'!$L$7:$M$100,2,FALSE)</f>
        <v>8.072337816325684</v>
      </c>
      <c r="I23" s="97">
        <v>0</v>
      </c>
      <c r="J23" s="57"/>
      <c r="K23" s="57"/>
      <c r="L23" s="57"/>
      <c r="M23" s="110">
        <f t="shared" si="0"/>
        <v>8.072337816325684</v>
      </c>
      <c r="N23" s="35">
        <v>18</v>
      </c>
      <c r="S23" s="77" t="str">
        <f t="shared" si="3"/>
        <v>РабиновичАлександр</v>
      </c>
      <c r="T23" s="68">
        <f t="shared" si="1"/>
        <v>0</v>
      </c>
      <c r="U23" s="94">
        <f t="shared" si="5"/>
        <v>0</v>
      </c>
      <c r="V23" s="94">
        <f t="shared" si="4"/>
        <v>0</v>
      </c>
      <c r="W23" s="94">
        <f>LARGE($D23:G23,1)+LARGE($D23:G23,2)+LARGE($D23:G23,3)</f>
        <v>0</v>
      </c>
      <c r="X23" s="94">
        <f>LARGE($D23:H23,1)+LARGE($D23:H23,2)+LARGE($D23:H23,3)</f>
        <v>8.072337816325684</v>
      </c>
      <c r="Y23" s="94">
        <f>LARGE($D23:I23,1)+LARGE($D23:I23,2)+LARGE($D23:I23,3)</f>
        <v>8.072337816325684</v>
      </c>
    </row>
    <row r="24" spans="1:25" ht="12.75">
      <c r="A24" s="8" t="s">
        <v>59</v>
      </c>
      <c r="B24" s="1" t="s">
        <v>41</v>
      </c>
      <c r="C24" s="10" t="str">
        <f t="shared" si="2"/>
        <v>Карьков Дмитрий</v>
      </c>
      <c r="D24" s="76">
        <f>VLOOKUP($A24&amp;$B24,'05.05.2007 Sp.'!$L$7:$M$100,2,FALSE)</f>
        <v>7.5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58">
        <v>0</v>
      </c>
      <c r="K24" s="58">
        <v>0</v>
      </c>
      <c r="L24" s="58">
        <v>0</v>
      </c>
      <c r="M24" s="110">
        <f t="shared" si="0"/>
        <v>7.5</v>
      </c>
      <c r="N24" s="35">
        <v>19</v>
      </c>
      <c r="S24" s="77" t="str">
        <f t="shared" si="3"/>
        <v>КарьковДмитрий</v>
      </c>
      <c r="T24" s="68">
        <f t="shared" si="1"/>
        <v>7.5</v>
      </c>
      <c r="U24" s="94">
        <f t="shared" si="5"/>
        <v>7.5</v>
      </c>
      <c r="V24" s="94">
        <f t="shared" si="4"/>
        <v>7.5</v>
      </c>
      <c r="W24" s="94">
        <f>LARGE($D24:G24,1)+LARGE($D24:G24,2)+LARGE($D24:G24,3)</f>
        <v>7.5</v>
      </c>
      <c r="X24" s="94">
        <f>LARGE($D24:H24,1)+LARGE($D24:H24,2)+LARGE($D24:H24,3)</f>
        <v>7.5</v>
      </c>
      <c r="Y24" s="94">
        <f>LARGE($D24:I24,1)+LARGE($D24:I24,2)+LARGE($D24:I24,3)</f>
        <v>7.5</v>
      </c>
    </row>
    <row r="25" spans="1:25" ht="12.75">
      <c r="A25" s="8" t="s">
        <v>100</v>
      </c>
      <c r="B25" s="1" t="s">
        <v>6</v>
      </c>
      <c r="C25" s="9" t="str">
        <f t="shared" si="2"/>
        <v>Тармолов Александр</v>
      </c>
      <c r="D25" s="97">
        <v>0</v>
      </c>
      <c r="E25" s="97">
        <v>0</v>
      </c>
      <c r="F25" s="97">
        <v>0</v>
      </c>
      <c r="G25" s="76">
        <f>VLOOKUP($A25&amp;$B25,'11.08.2007 Sp.'!$L$7:$M$100,2,FALSE)</f>
        <v>7.422533156508982</v>
      </c>
      <c r="H25" s="97">
        <v>0</v>
      </c>
      <c r="I25" s="97">
        <v>0</v>
      </c>
      <c r="J25" s="57"/>
      <c r="K25" s="57"/>
      <c r="L25" s="57"/>
      <c r="M25" s="110">
        <f t="shared" si="0"/>
        <v>7.422533156508982</v>
      </c>
      <c r="N25" s="35">
        <v>20</v>
      </c>
      <c r="S25" s="77" t="str">
        <f t="shared" si="3"/>
        <v>ТармоловАлександр</v>
      </c>
      <c r="T25" s="68">
        <f t="shared" si="1"/>
        <v>0</v>
      </c>
      <c r="U25" s="94">
        <f t="shared" si="5"/>
        <v>0</v>
      </c>
      <c r="V25" s="94">
        <f t="shared" si="4"/>
        <v>0</v>
      </c>
      <c r="W25" s="94">
        <f>LARGE($D25:G25,1)+LARGE($D25:G25,2)+LARGE($D25:G25,3)</f>
        <v>7.422533156508982</v>
      </c>
      <c r="X25" s="94">
        <f>LARGE($D25:H25,1)+LARGE($D25:H25,2)+LARGE($D25:H25,3)</f>
        <v>7.422533156508982</v>
      </c>
      <c r="Y25" s="94">
        <f>LARGE($D25:I25,1)+LARGE($D25:I25,2)+LARGE($D25:I25,3)</f>
        <v>7.422533156508982</v>
      </c>
    </row>
    <row r="26" spans="1:25" ht="12.75">
      <c r="A26" s="98" t="s">
        <v>92</v>
      </c>
      <c r="B26" s="2" t="s">
        <v>63</v>
      </c>
      <c r="C26" s="10" t="str">
        <f t="shared" si="2"/>
        <v>Милютин Игорь</v>
      </c>
      <c r="D26" s="97">
        <v>0</v>
      </c>
      <c r="E26" s="97">
        <v>0</v>
      </c>
      <c r="F26" s="76">
        <f>VLOOKUP($A26&amp;$B26,'29.07.2007 Sp.'!$L$7:$M$100,2,FALSE)</f>
        <v>2.5250708965689177</v>
      </c>
      <c r="G26" s="76">
        <f>VLOOKUP($A26&amp;$B26,'11.08.2007 Sp.'!$L$7:$M$100,2,FALSE)</f>
        <v>4.241447518005133</v>
      </c>
      <c r="H26" s="97">
        <v>0</v>
      </c>
      <c r="I26" s="97">
        <v>0</v>
      </c>
      <c r="J26" s="58"/>
      <c r="K26" s="58"/>
      <c r="L26" s="58"/>
      <c r="M26" s="110">
        <f t="shared" si="0"/>
        <v>6.766518414574051</v>
      </c>
      <c r="N26" s="35">
        <v>21</v>
      </c>
      <c r="S26" s="77" t="str">
        <f t="shared" si="3"/>
        <v>МилютинИгорь</v>
      </c>
      <c r="T26" s="68">
        <f t="shared" si="1"/>
        <v>0</v>
      </c>
      <c r="U26" s="94">
        <f t="shared" si="5"/>
        <v>0</v>
      </c>
      <c r="V26" s="94">
        <f t="shared" si="4"/>
        <v>2.5250708965689177</v>
      </c>
      <c r="W26" s="94">
        <f>LARGE($D26:G26,1)+LARGE($D26:G26,2)+LARGE($D26:G26,3)</f>
        <v>6.766518414574051</v>
      </c>
      <c r="X26" s="94">
        <f>LARGE($D26:H26,1)+LARGE($D26:H26,2)+LARGE($D26:H26,3)</f>
        <v>6.766518414574051</v>
      </c>
      <c r="Y26" s="94">
        <f>LARGE($D26:I26,1)+LARGE($D26:I26,2)+LARGE($D26:I26,3)</f>
        <v>6.766518414574051</v>
      </c>
    </row>
    <row r="27" spans="1:25" ht="12.75">
      <c r="A27" s="98" t="s">
        <v>88</v>
      </c>
      <c r="B27" s="2" t="s">
        <v>6</v>
      </c>
      <c r="C27" s="9" t="str">
        <f t="shared" si="2"/>
        <v>Кудреватых Александр</v>
      </c>
      <c r="D27" s="97">
        <v>0</v>
      </c>
      <c r="E27" s="97">
        <v>0</v>
      </c>
      <c r="F27" s="76">
        <f>VLOOKUP($A27&amp;$B27,'29.07.2007 Sp.'!$L$7:$M$100,2,FALSE)</f>
        <v>2.5250708965689177</v>
      </c>
      <c r="G27" s="97">
        <v>0</v>
      </c>
      <c r="H27" s="97">
        <v>0</v>
      </c>
      <c r="I27" s="76">
        <f>VLOOKUP($A27&amp;$B27,'19.10.2007 Sp.'!$L$7:$M$100,2,FALSE)</f>
        <v>4.187942925479944</v>
      </c>
      <c r="J27" s="58"/>
      <c r="K27" s="58"/>
      <c r="L27" s="58"/>
      <c r="M27" s="110">
        <f t="shared" si="0"/>
        <v>6.713013822048861</v>
      </c>
      <c r="N27" s="35">
        <v>22</v>
      </c>
      <c r="S27" s="77" t="str">
        <f t="shared" si="3"/>
        <v>КудреватыхАлександр</v>
      </c>
      <c r="T27" s="68">
        <f t="shared" si="1"/>
        <v>0</v>
      </c>
      <c r="U27" s="94">
        <f t="shared" si="5"/>
        <v>0</v>
      </c>
      <c r="V27" s="94">
        <f t="shared" si="4"/>
        <v>2.5250708965689177</v>
      </c>
      <c r="W27" s="94">
        <f>LARGE($D27:G27,1)+LARGE($D27:G27,2)+LARGE($D27:G27,3)</f>
        <v>2.5250708965689177</v>
      </c>
      <c r="X27" s="94">
        <f>LARGE($D27:H27,1)+LARGE($D27:H27,2)+LARGE($D27:H27,3)</f>
        <v>2.5250708965689177</v>
      </c>
      <c r="Y27" s="94">
        <f>LARGE($D27:I27,1)+LARGE($D27:I27,2)+LARGE($D27:I27,3)</f>
        <v>6.713013822048861</v>
      </c>
    </row>
    <row r="28" spans="1:25" ht="12.75">
      <c r="A28" s="8" t="s">
        <v>89</v>
      </c>
      <c r="B28" s="1" t="s">
        <v>77</v>
      </c>
      <c r="C28" s="9" t="str">
        <f t="shared" si="2"/>
        <v>Иванов Артем</v>
      </c>
      <c r="D28" s="97">
        <v>0</v>
      </c>
      <c r="E28" s="97">
        <v>0</v>
      </c>
      <c r="F28" s="76">
        <f>VLOOKUP($A28&amp;$B28,'29.07.2007 Sp.'!$L$7:$M$100,2,FALSE)</f>
        <v>2.5250708965689177</v>
      </c>
      <c r="G28" s="97">
        <v>0</v>
      </c>
      <c r="H28" s="97">
        <v>0</v>
      </c>
      <c r="I28" s="76">
        <f>VLOOKUP($A28&amp;$B28,'19.10.2007 Sp.'!$L$7:$M$100,2,FALSE)</f>
        <v>4.187942925479944</v>
      </c>
      <c r="J28" s="59"/>
      <c r="K28" s="59"/>
      <c r="L28" s="59"/>
      <c r="M28" s="110">
        <f t="shared" si="0"/>
        <v>6.713013822048861</v>
      </c>
      <c r="N28" s="35">
        <v>23</v>
      </c>
      <c r="S28" s="77" t="str">
        <f t="shared" si="3"/>
        <v>ИвановАртем</v>
      </c>
      <c r="T28" s="68">
        <f t="shared" si="1"/>
        <v>0</v>
      </c>
      <c r="U28" s="94">
        <f t="shared" si="5"/>
        <v>0</v>
      </c>
      <c r="V28" s="94">
        <f t="shared" si="4"/>
        <v>2.5250708965689177</v>
      </c>
      <c r="W28" s="94">
        <f>LARGE($D28:G28,1)+LARGE($D28:G28,2)+LARGE($D28:G28,3)</f>
        <v>2.5250708965689177</v>
      </c>
      <c r="X28" s="94">
        <f>LARGE($D28:H28,1)+LARGE($D28:H28,2)+LARGE($D28:H28,3)</f>
        <v>2.5250708965689177</v>
      </c>
      <c r="Y28" s="94">
        <f>LARGE($D28:I28,1)+LARGE($D28:I28,2)+LARGE($D28:I28,3)</f>
        <v>6.713013822048861</v>
      </c>
    </row>
    <row r="29" spans="1:25" ht="12.75">
      <c r="A29" s="8" t="s">
        <v>106</v>
      </c>
      <c r="B29" s="1" t="s">
        <v>6</v>
      </c>
      <c r="C29" s="9" t="str">
        <f t="shared" si="2"/>
        <v>Бородай Александр</v>
      </c>
      <c r="D29" s="97">
        <v>0</v>
      </c>
      <c r="E29" s="97">
        <v>0</v>
      </c>
      <c r="F29" s="97">
        <v>0</v>
      </c>
      <c r="G29" s="97">
        <v>0</v>
      </c>
      <c r="H29" s="76">
        <f>VLOOKUP($A29&amp;$B29,'19.08.2007 Sp.'!$L$7:$M$100,2,FALSE)</f>
        <v>6.457870253060546</v>
      </c>
      <c r="I29" s="97">
        <v>0</v>
      </c>
      <c r="J29" s="60"/>
      <c r="K29" s="60"/>
      <c r="L29" s="60"/>
      <c r="M29" s="110">
        <f t="shared" si="0"/>
        <v>6.457870253060546</v>
      </c>
      <c r="N29" s="35">
        <v>24</v>
      </c>
      <c r="S29" s="77" t="str">
        <f t="shared" si="3"/>
        <v>БородайАлександр</v>
      </c>
      <c r="T29" s="68">
        <f t="shared" si="1"/>
        <v>0</v>
      </c>
      <c r="U29" s="94">
        <f t="shared" si="5"/>
        <v>0</v>
      </c>
      <c r="V29" s="94">
        <f t="shared" si="4"/>
        <v>0</v>
      </c>
      <c r="W29" s="94">
        <f>LARGE($D29:G29,1)+LARGE($D29:G29,2)+LARGE($D29:G29,3)</f>
        <v>0</v>
      </c>
      <c r="X29" s="94">
        <f>LARGE($D29:H29,1)+LARGE($D29:H29,2)+LARGE($D29:H29,3)</f>
        <v>6.457870253060546</v>
      </c>
      <c r="Y29" s="94">
        <f>LARGE($D29:I29,1)+LARGE($D29:I29,2)+LARGE($D29:I29,3)</f>
        <v>6.457870253060546</v>
      </c>
    </row>
    <row r="30" spans="1:25" ht="12.75">
      <c r="A30" s="8" t="s">
        <v>9</v>
      </c>
      <c r="B30" s="1" t="s">
        <v>7</v>
      </c>
      <c r="C30" s="9" t="str">
        <f t="shared" si="2"/>
        <v>Феколкин Виктор</v>
      </c>
      <c r="D30" s="76">
        <f>VLOOKUP($A30&amp;$B30,'05.05.2007 Sp.'!$L$7:$M$100,2,FALSE)</f>
        <v>6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60">
        <v>0</v>
      </c>
      <c r="K30" s="60">
        <v>0</v>
      </c>
      <c r="L30" s="60">
        <v>0</v>
      </c>
      <c r="M30" s="110">
        <f t="shared" si="0"/>
        <v>6</v>
      </c>
      <c r="N30" s="35">
        <v>25</v>
      </c>
      <c r="S30" s="77" t="str">
        <f t="shared" si="3"/>
        <v>ФеколкинВиктор</v>
      </c>
      <c r="T30" s="68">
        <f t="shared" si="1"/>
        <v>6</v>
      </c>
      <c r="U30" s="94">
        <f t="shared" si="5"/>
        <v>6</v>
      </c>
      <c r="V30" s="94">
        <f t="shared" si="4"/>
        <v>6</v>
      </c>
      <c r="W30" s="94">
        <f>LARGE($D30:G30,1)+LARGE($D30:G30,2)+LARGE($D30:G30,3)</f>
        <v>6</v>
      </c>
      <c r="X30" s="94">
        <f>LARGE($D30:H30,1)+LARGE($D30:H30,2)+LARGE($D30:H30,3)</f>
        <v>6</v>
      </c>
      <c r="Y30" s="94">
        <f>LARGE($D30:I30,1)+LARGE($D30:I30,2)+LARGE($D30:I30,3)</f>
        <v>6</v>
      </c>
    </row>
    <row r="31" spans="1:25" ht="12.75">
      <c r="A31" s="98" t="s">
        <v>80</v>
      </c>
      <c r="B31" s="2" t="s">
        <v>7</v>
      </c>
      <c r="C31" s="9" t="str">
        <f t="shared" si="2"/>
        <v>Мелешкевич Виктор</v>
      </c>
      <c r="D31" s="97">
        <v>0</v>
      </c>
      <c r="E31" s="76">
        <f>VLOOKUP($A31&amp;$B31,'24.06.2007 Sp.'!$L$7:$M$100,2,FALSE)</f>
        <v>1.6057692307692308</v>
      </c>
      <c r="F31" s="76">
        <f>VLOOKUP($A31&amp;$B31,'29.07.2007 Sp.'!$L$7:$M$100,2,FALSE)</f>
        <v>2.5250708965689177</v>
      </c>
      <c r="G31" s="97">
        <v>0</v>
      </c>
      <c r="H31" s="76">
        <f>VLOOKUP($A31&amp;$B31,'19.08.2007 Sp.'!$L$7:$M$100,2,FALSE)</f>
        <v>1.6144675632651364</v>
      </c>
      <c r="I31" s="97">
        <v>0</v>
      </c>
      <c r="J31" s="60"/>
      <c r="K31" s="60"/>
      <c r="L31" s="60"/>
      <c r="M31" s="110">
        <f t="shared" si="0"/>
        <v>5.745307690603285</v>
      </c>
      <c r="N31" s="35">
        <v>26</v>
      </c>
      <c r="S31" s="77" t="str">
        <f t="shared" si="3"/>
        <v>МелешкевичВиктор</v>
      </c>
      <c r="T31" s="68">
        <f t="shared" si="1"/>
        <v>0</v>
      </c>
      <c r="U31" s="94">
        <f t="shared" si="5"/>
        <v>1.6057692307692308</v>
      </c>
      <c r="V31" s="94">
        <f t="shared" si="4"/>
        <v>4.130840127338148</v>
      </c>
      <c r="W31" s="94">
        <f>LARGE($D31:G31,1)+LARGE($D31:G31,2)+LARGE($D31:G31,3)</f>
        <v>4.130840127338148</v>
      </c>
      <c r="X31" s="94">
        <f>LARGE($D31:H31,1)+LARGE($D31:H31,2)+LARGE($D31:H31,3)</f>
        <v>5.745307690603285</v>
      </c>
      <c r="Y31" s="94">
        <f>LARGE($D31:I31,1)+LARGE($D31:I31,2)+LARGE($D31:I31,3)</f>
        <v>5.745307690603285</v>
      </c>
    </row>
    <row r="32" spans="1:25" ht="12.75">
      <c r="A32" s="8" t="s">
        <v>18</v>
      </c>
      <c r="B32" s="1" t="s">
        <v>6</v>
      </c>
      <c r="C32" s="10" t="str">
        <f t="shared" si="2"/>
        <v>Старостин Александр</v>
      </c>
      <c r="D32" s="76">
        <f>VLOOKUP($A32&amp;$B32,'05.05.2007 Sp.'!$L$7:$M$100,2,FALSE)</f>
        <v>1.5</v>
      </c>
      <c r="E32" s="76">
        <f>VLOOKUP($A32&amp;$B32,'24.06.2007 Sp.'!$L$7:$M$100,2,FALSE)</f>
        <v>3.2115384615384617</v>
      </c>
      <c r="F32" s="97">
        <v>0</v>
      </c>
      <c r="G32" s="97">
        <v>0</v>
      </c>
      <c r="H32" s="97">
        <v>0</v>
      </c>
      <c r="I32" s="97">
        <v>0</v>
      </c>
      <c r="J32" s="60">
        <v>0</v>
      </c>
      <c r="K32" s="60">
        <v>0</v>
      </c>
      <c r="L32" s="60">
        <v>0</v>
      </c>
      <c r="M32" s="110">
        <f t="shared" si="0"/>
        <v>4.711538461538462</v>
      </c>
      <c r="N32" s="35">
        <v>27</v>
      </c>
      <c r="S32" s="77" t="str">
        <f t="shared" si="3"/>
        <v>СтаростинАлександр</v>
      </c>
      <c r="T32" s="68">
        <f t="shared" si="1"/>
        <v>1.5</v>
      </c>
      <c r="U32" s="94">
        <f t="shared" si="5"/>
        <v>4.711538461538462</v>
      </c>
      <c r="V32" s="94">
        <f t="shared" si="4"/>
        <v>4.711538461538462</v>
      </c>
      <c r="W32" s="94">
        <f>LARGE($D32:G32,1)+LARGE($D32:G32,2)+LARGE($D32:G32,3)</f>
        <v>4.711538461538462</v>
      </c>
      <c r="X32" s="94">
        <f>LARGE($D32:H32,1)+LARGE($D32:H32,2)+LARGE($D32:H32,3)</f>
        <v>4.711538461538462</v>
      </c>
      <c r="Y32" s="94">
        <f>LARGE($D32:I32,1)+LARGE($D32:I32,2)+LARGE($D32:I32,3)</f>
        <v>4.711538461538462</v>
      </c>
    </row>
    <row r="33" spans="1:25" ht="12.75">
      <c r="A33" s="8" t="s">
        <v>101</v>
      </c>
      <c r="B33" s="1" t="s">
        <v>94</v>
      </c>
      <c r="C33" s="9" t="str">
        <f t="shared" si="2"/>
        <v>Смирнов Михаил</v>
      </c>
      <c r="D33" s="97">
        <v>0</v>
      </c>
      <c r="E33" s="97">
        <v>0</v>
      </c>
      <c r="F33" s="97">
        <v>0</v>
      </c>
      <c r="G33" s="76">
        <f>VLOOKUP($A33&amp;$B33,'11.08.2007 Sp.'!$L$7:$M$100,2,FALSE)</f>
        <v>2.1207237590025665</v>
      </c>
      <c r="H33" s="76">
        <f>VLOOKUP($A33&amp;$B33,'19.08.2007 Sp.'!$L$7:$M$100,2,FALSE)</f>
        <v>1.6144675632651364</v>
      </c>
      <c r="I33" s="97">
        <v>0</v>
      </c>
      <c r="J33" s="60"/>
      <c r="K33" s="60"/>
      <c r="L33" s="60"/>
      <c r="M33" s="110">
        <f t="shared" si="0"/>
        <v>3.7351913222677027</v>
      </c>
      <c r="N33" s="35">
        <v>28</v>
      </c>
      <c r="S33" s="77" t="str">
        <f t="shared" si="3"/>
        <v>СмирновМихаил</v>
      </c>
      <c r="T33" s="68">
        <f t="shared" si="1"/>
        <v>0</v>
      </c>
      <c r="U33" s="94">
        <f t="shared" si="5"/>
        <v>0</v>
      </c>
      <c r="V33" s="94">
        <f t="shared" si="4"/>
        <v>0</v>
      </c>
      <c r="W33" s="94">
        <f>LARGE($D33:G33,1)+LARGE($D33:G33,2)+LARGE($D33:G33,3)</f>
        <v>2.1207237590025665</v>
      </c>
      <c r="X33" s="94">
        <f>LARGE($D33:H33,1)+LARGE($D33:H33,2)+LARGE($D33:H33,3)</f>
        <v>3.7351913222677027</v>
      </c>
      <c r="Y33" s="94">
        <f>LARGE($D33:I33,1)+LARGE($D33:I33,2)+LARGE($D33:I33,3)</f>
        <v>3.7351913222677027</v>
      </c>
    </row>
    <row r="34" spans="1:25" ht="12.75">
      <c r="A34" s="8" t="s">
        <v>67</v>
      </c>
      <c r="B34" s="1" t="s">
        <v>13</v>
      </c>
      <c r="C34" s="10" t="str">
        <f t="shared" si="2"/>
        <v>Потапов Алексей</v>
      </c>
      <c r="D34" s="76">
        <f>VLOOKUP($A34&amp;$B34,'05.05.2007 Sp.'!$L$7:$M$100,2,FALSE)</f>
        <v>1.5</v>
      </c>
      <c r="E34" s="76">
        <f>VLOOKUP($A34&amp;$B34,'24.06.2007 Sp.'!$L$7:$M$100,2,FALSE)</f>
        <v>1.6057692307692308</v>
      </c>
      <c r="F34" s="97">
        <v>0</v>
      </c>
      <c r="G34" s="97">
        <v>0</v>
      </c>
      <c r="H34" s="97">
        <v>0</v>
      </c>
      <c r="I34" s="97">
        <v>0</v>
      </c>
      <c r="J34" s="60">
        <v>0</v>
      </c>
      <c r="K34" s="60">
        <v>0</v>
      </c>
      <c r="L34" s="60">
        <v>0</v>
      </c>
      <c r="M34" s="110">
        <f t="shared" si="0"/>
        <v>3.105769230769231</v>
      </c>
      <c r="N34" s="35">
        <v>29</v>
      </c>
      <c r="S34" s="77" t="str">
        <f t="shared" si="3"/>
        <v>ПотаповАлексей</v>
      </c>
      <c r="T34" s="68">
        <f t="shared" si="1"/>
        <v>1.5</v>
      </c>
      <c r="U34" s="94">
        <f t="shared" si="5"/>
        <v>3.105769230769231</v>
      </c>
      <c r="V34" s="94">
        <f t="shared" si="4"/>
        <v>3.105769230769231</v>
      </c>
      <c r="W34" s="94">
        <f>LARGE($D34:G34,1)+LARGE($D34:G34,2)+LARGE($D34:G34,3)</f>
        <v>3.105769230769231</v>
      </c>
      <c r="X34" s="94">
        <f>LARGE($D34:H34,1)+LARGE($D34:H34,2)+LARGE($D34:H34,3)</f>
        <v>3.105769230769231</v>
      </c>
      <c r="Y34" s="94">
        <f>LARGE($D34:I34,1)+LARGE($D34:I34,2)+LARGE($D34:I34,3)</f>
        <v>3.105769230769231</v>
      </c>
    </row>
    <row r="35" spans="1:25" ht="12.75">
      <c r="A35" s="8" t="s">
        <v>90</v>
      </c>
      <c r="B35" s="1" t="s">
        <v>41</v>
      </c>
      <c r="C35" s="10" t="str">
        <f t="shared" si="2"/>
        <v>Шеварутин Дмитрий</v>
      </c>
      <c r="D35" s="97">
        <v>0</v>
      </c>
      <c r="E35" s="97">
        <v>0</v>
      </c>
      <c r="F35" s="76">
        <f>VLOOKUP($A35&amp;$B35,'29.07.2007 Sp.'!$L$7:$M$100,2,FALSE)</f>
        <v>2.5250708965689177</v>
      </c>
      <c r="G35" s="97">
        <v>0</v>
      </c>
      <c r="H35" s="97">
        <v>0</v>
      </c>
      <c r="I35" s="97">
        <v>0</v>
      </c>
      <c r="J35" s="59"/>
      <c r="K35" s="59"/>
      <c r="L35" s="59"/>
      <c r="M35" s="110">
        <f t="shared" si="0"/>
        <v>2.5250708965689177</v>
      </c>
      <c r="N35" s="35">
        <v>30</v>
      </c>
      <c r="S35" s="77" t="str">
        <f t="shared" si="3"/>
        <v>ШеварутинДмитрий</v>
      </c>
      <c r="T35" s="68">
        <f t="shared" si="1"/>
        <v>0</v>
      </c>
      <c r="U35" s="94">
        <f t="shared" si="5"/>
        <v>0</v>
      </c>
      <c r="V35" s="94">
        <f t="shared" si="4"/>
        <v>2.5250708965689177</v>
      </c>
      <c r="W35" s="94">
        <f>LARGE($D35:G35,1)+LARGE($D35:G35,2)+LARGE($D35:G35,3)</f>
        <v>2.5250708965689177</v>
      </c>
      <c r="X35" s="94">
        <f>LARGE($D35:H35,1)+LARGE($D35:H35,2)+LARGE($D35:H35,3)</f>
        <v>2.5250708965689177</v>
      </c>
      <c r="Y35" s="94">
        <f>LARGE($D35:I35,1)+LARGE($D35:I35,2)+LARGE($D35:I35,3)</f>
        <v>2.5250708965689177</v>
      </c>
    </row>
    <row r="36" spans="1:25" ht="12.75">
      <c r="A36" s="98" t="s">
        <v>91</v>
      </c>
      <c r="B36" s="2" t="s">
        <v>79</v>
      </c>
      <c r="C36" s="10" t="str">
        <f t="shared" si="2"/>
        <v>Беленец Павел</v>
      </c>
      <c r="D36" s="97">
        <v>0</v>
      </c>
      <c r="E36" s="97">
        <v>0</v>
      </c>
      <c r="F36" s="76">
        <f>VLOOKUP($A36&amp;$B36,'29.07.2007 Sp.'!$L$7:$M$100,2,FALSE)</f>
        <v>2.5250708965689177</v>
      </c>
      <c r="G36" s="97">
        <v>0</v>
      </c>
      <c r="H36" s="97">
        <v>0</v>
      </c>
      <c r="I36" s="97">
        <v>0</v>
      </c>
      <c r="J36" s="59"/>
      <c r="K36" s="59"/>
      <c r="L36" s="59"/>
      <c r="M36" s="110">
        <f t="shared" si="0"/>
        <v>2.5250708965689177</v>
      </c>
      <c r="N36" s="35">
        <v>30</v>
      </c>
      <c r="S36" s="77" t="str">
        <f t="shared" si="3"/>
        <v>БеленецПавел</v>
      </c>
      <c r="T36" s="68">
        <f t="shared" si="1"/>
        <v>0</v>
      </c>
      <c r="U36" s="94">
        <f t="shared" si="5"/>
        <v>0</v>
      </c>
      <c r="V36" s="94">
        <f t="shared" si="4"/>
        <v>2.5250708965689177</v>
      </c>
      <c r="W36" s="94">
        <f>LARGE($D36:G36,1)+LARGE($D36:G36,2)+LARGE($D36:G36,3)</f>
        <v>2.5250708965689177</v>
      </c>
      <c r="X36" s="94">
        <f>LARGE($D36:H36,1)+LARGE($D36:H36,2)+LARGE($D36:H36,3)</f>
        <v>2.5250708965689177</v>
      </c>
      <c r="Y36" s="94">
        <f>LARGE($D36:I36,1)+LARGE($D36:I36,2)+LARGE($D36:I36,3)</f>
        <v>2.5250708965689177</v>
      </c>
    </row>
    <row r="37" spans="1:25" ht="12.75">
      <c r="A37" s="98" t="s">
        <v>93</v>
      </c>
      <c r="B37" s="2" t="s">
        <v>94</v>
      </c>
      <c r="C37" s="10" t="str">
        <f t="shared" si="2"/>
        <v>Колчанов Михаил</v>
      </c>
      <c r="D37" s="97">
        <v>0</v>
      </c>
      <c r="E37" s="97">
        <v>0</v>
      </c>
      <c r="F37" s="76">
        <f>VLOOKUP($A37&amp;$B37,'29.07.2007 Sp.'!$L$7:$M$100,2,FALSE)</f>
        <v>2.5250708965689177</v>
      </c>
      <c r="G37" s="97">
        <v>0</v>
      </c>
      <c r="H37" s="97">
        <v>0</v>
      </c>
      <c r="I37" s="97">
        <v>0</v>
      </c>
      <c r="J37" s="60"/>
      <c r="K37" s="60"/>
      <c r="L37" s="60"/>
      <c r="M37" s="110">
        <f t="shared" si="0"/>
        <v>2.5250708965689177</v>
      </c>
      <c r="N37" s="35">
        <v>30</v>
      </c>
      <c r="S37" s="77" t="str">
        <f t="shared" si="3"/>
        <v>КолчановМихаил</v>
      </c>
      <c r="T37" s="68">
        <f t="shared" si="1"/>
        <v>0</v>
      </c>
      <c r="U37" s="94">
        <f t="shared" si="5"/>
        <v>0</v>
      </c>
      <c r="V37" s="94">
        <f t="shared" si="4"/>
        <v>2.5250708965689177</v>
      </c>
      <c r="W37" s="94">
        <f>LARGE($D37:G37,1)+LARGE($D37:G37,2)+LARGE($D37:G37,3)</f>
        <v>2.5250708965689177</v>
      </c>
      <c r="X37" s="94">
        <f>LARGE($D37:H37,1)+LARGE($D37:H37,2)+LARGE($D37:H37,3)</f>
        <v>2.5250708965689177</v>
      </c>
      <c r="Y37" s="94">
        <f>LARGE($D37:I37,1)+LARGE($D37:I37,2)+LARGE($D37:I37,3)</f>
        <v>2.5250708965689177</v>
      </c>
    </row>
    <row r="38" spans="1:25" ht="12.75">
      <c r="A38" s="8" t="s">
        <v>107</v>
      </c>
      <c r="B38" s="1" t="s">
        <v>5</v>
      </c>
      <c r="C38" s="10" t="str">
        <f t="shared" si="2"/>
        <v>Турянский Андрей</v>
      </c>
      <c r="D38" s="97">
        <v>0</v>
      </c>
      <c r="E38" s="97">
        <v>0</v>
      </c>
      <c r="F38" s="97">
        <v>0</v>
      </c>
      <c r="G38" s="97">
        <v>0</v>
      </c>
      <c r="H38" s="76">
        <f>VLOOKUP($A38&amp;$B38,'19.08.2007 Sp.'!$L$7:$M$100,2,FALSE)</f>
        <v>1.6144675632651364</v>
      </c>
      <c r="I38" s="97">
        <v>0</v>
      </c>
      <c r="J38" s="60"/>
      <c r="K38" s="60"/>
      <c r="L38" s="60"/>
      <c r="M38" s="110">
        <f t="shared" si="0"/>
        <v>1.6144675632651364</v>
      </c>
      <c r="N38" s="35">
        <v>33</v>
      </c>
      <c r="S38" s="77" t="str">
        <f t="shared" si="3"/>
        <v>ТурянскийАндрей</v>
      </c>
      <c r="T38" s="68">
        <f t="shared" si="1"/>
        <v>0</v>
      </c>
      <c r="U38" s="94">
        <f t="shared" si="5"/>
        <v>0</v>
      </c>
      <c r="V38" s="94">
        <f t="shared" si="4"/>
        <v>0</v>
      </c>
      <c r="W38" s="94">
        <f>LARGE($D38:G38,1)+LARGE($D38:G38,2)+LARGE($D38:G38,3)</f>
        <v>0</v>
      </c>
      <c r="X38" s="94">
        <f>LARGE($D38:H38,1)+LARGE($D38:H38,2)+LARGE($D38:H38,3)</f>
        <v>1.6144675632651364</v>
      </c>
      <c r="Y38" s="94">
        <f>LARGE($D38:I38,1)+LARGE($D38:I38,2)+LARGE($D38:I38,3)</f>
        <v>1.6144675632651364</v>
      </c>
    </row>
    <row r="39" spans="1:25" ht="12.75">
      <c r="A39" s="98" t="s">
        <v>108</v>
      </c>
      <c r="B39" s="2" t="s">
        <v>19</v>
      </c>
      <c r="C39" s="10" t="str">
        <f t="shared" si="2"/>
        <v>Плотко Сергей</v>
      </c>
      <c r="D39" s="97">
        <v>0</v>
      </c>
      <c r="E39" s="97">
        <v>0</v>
      </c>
      <c r="F39" s="97">
        <v>0</v>
      </c>
      <c r="G39" s="97">
        <v>0</v>
      </c>
      <c r="H39" s="76">
        <f>VLOOKUP($A39&amp;$B39,'19.08.2007 Sp.'!$L$7:$M$100,2,FALSE)</f>
        <v>1.6144675632651364</v>
      </c>
      <c r="I39" s="97">
        <v>0</v>
      </c>
      <c r="J39" s="60"/>
      <c r="K39" s="60"/>
      <c r="L39" s="60"/>
      <c r="M39" s="110">
        <f t="shared" si="0"/>
        <v>1.6144675632651364</v>
      </c>
      <c r="N39" s="35">
        <v>33</v>
      </c>
      <c r="S39" s="77" t="str">
        <f t="shared" si="3"/>
        <v>ПлоткоСергей</v>
      </c>
      <c r="T39" s="68">
        <f t="shared" si="1"/>
        <v>0</v>
      </c>
      <c r="U39" s="94">
        <f t="shared" si="5"/>
        <v>0</v>
      </c>
      <c r="V39" s="94">
        <f t="shared" si="4"/>
        <v>0</v>
      </c>
      <c r="W39" s="94">
        <f>LARGE($D39:G39,1)+LARGE($D39:G39,2)+LARGE($D39:G39,3)</f>
        <v>0</v>
      </c>
      <c r="X39" s="94">
        <f>LARGE($D39:H39,1)+LARGE($D39:H39,2)+LARGE($D39:H39,3)</f>
        <v>1.6144675632651364</v>
      </c>
      <c r="Y39" s="94">
        <f>LARGE($D39:I39,1)+LARGE($D39:I39,2)+LARGE($D39:I39,3)</f>
        <v>1.6144675632651364</v>
      </c>
    </row>
    <row r="40" spans="1:25" ht="12.75">
      <c r="A40" s="98" t="s">
        <v>110</v>
      </c>
      <c r="B40" s="2" t="s">
        <v>111</v>
      </c>
      <c r="C40" s="10" t="str">
        <f t="shared" si="2"/>
        <v>Плюхин Евгений</v>
      </c>
      <c r="D40" s="97">
        <v>0</v>
      </c>
      <c r="E40" s="97">
        <v>0</v>
      </c>
      <c r="F40" s="97">
        <v>0</v>
      </c>
      <c r="G40" s="97">
        <v>0</v>
      </c>
      <c r="H40" s="76">
        <f>VLOOKUP($A40&amp;$B40,'19.08.2007 Sp.'!$L$7:$M$100,2,FALSE)</f>
        <v>1.6144675632651364</v>
      </c>
      <c r="I40" s="97">
        <v>0</v>
      </c>
      <c r="J40" s="60"/>
      <c r="K40" s="60"/>
      <c r="L40" s="60"/>
      <c r="M40" s="110">
        <f t="shared" si="0"/>
        <v>1.6144675632651364</v>
      </c>
      <c r="N40" s="35">
        <v>33</v>
      </c>
      <c r="S40" s="77" t="str">
        <f t="shared" si="3"/>
        <v>ПлюхинЕвгений</v>
      </c>
      <c r="T40" s="68">
        <f t="shared" si="1"/>
        <v>0</v>
      </c>
      <c r="U40" s="94">
        <f t="shared" si="5"/>
        <v>0</v>
      </c>
      <c r="V40" s="94">
        <f t="shared" si="4"/>
        <v>0</v>
      </c>
      <c r="W40" s="94">
        <f>LARGE($D40:G40,1)+LARGE($D40:G40,2)+LARGE($D40:G40,3)</f>
        <v>0</v>
      </c>
      <c r="X40" s="94">
        <f>LARGE($D40:H40,1)+LARGE($D40:H40,2)+LARGE($D40:H40,3)</f>
        <v>1.6144675632651364</v>
      </c>
      <c r="Y40" s="94">
        <f>LARGE($D40:I40,1)+LARGE($D40:I40,2)+LARGE($D40:I40,3)</f>
        <v>1.6144675632651364</v>
      </c>
    </row>
    <row r="41" spans="1:25" ht="12.75">
      <c r="A41" s="98" t="s">
        <v>112</v>
      </c>
      <c r="B41" s="2" t="s">
        <v>113</v>
      </c>
      <c r="C41" s="10" t="str">
        <f t="shared" si="2"/>
        <v>Павлов Петр</v>
      </c>
      <c r="D41" s="97">
        <v>0</v>
      </c>
      <c r="E41" s="97">
        <v>0</v>
      </c>
      <c r="F41" s="97">
        <v>0</v>
      </c>
      <c r="G41" s="97">
        <v>0</v>
      </c>
      <c r="H41" s="76">
        <f>VLOOKUP($A41&amp;$B41,'19.08.2007 Sp.'!$L$7:$M$100,2,FALSE)</f>
        <v>1.6144675632651364</v>
      </c>
      <c r="I41" s="97">
        <v>0</v>
      </c>
      <c r="J41" s="60"/>
      <c r="K41" s="60"/>
      <c r="L41" s="60"/>
      <c r="M41" s="110">
        <f t="shared" si="0"/>
        <v>1.6144675632651364</v>
      </c>
      <c r="N41" s="35">
        <v>33</v>
      </c>
      <c r="S41" s="77" t="str">
        <f t="shared" si="3"/>
        <v>ПавловПетр</v>
      </c>
      <c r="T41" s="68">
        <f t="shared" si="1"/>
        <v>0</v>
      </c>
      <c r="U41" s="94">
        <f t="shared" si="5"/>
        <v>0</v>
      </c>
      <c r="V41" s="94">
        <f t="shared" si="4"/>
        <v>0</v>
      </c>
      <c r="W41" s="94">
        <f>LARGE($D41:G41,1)+LARGE($D41:G41,2)+LARGE($D41:G41,3)</f>
        <v>0</v>
      </c>
      <c r="X41" s="94">
        <f>LARGE($D41:H41,1)+LARGE($D41:H41,2)+LARGE($D41:H41,3)</f>
        <v>1.6144675632651364</v>
      </c>
      <c r="Y41" s="94">
        <f>LARGE($D41:I41,1)+LARGE($D41:I41,2)+LARGE($D41:I41,3)</f>
        <v>1.6144675632651364</v>
      </c>
    </row>
    <row r="42" spans="1:25" ht="12.75">
      <c r="A42" s="98" t="s">
        <v>78</v>
      </c>
      <c r="B42" s="2" t="s">
        <v>79</v>
      </c>
      <c r="C42" s="10" t="str">
        <f t="shared" si="2"/>
        <v>Сусарев Павел</v>
      </c>
      <c r="D42" s="97">
        <v>0</v>
      </c>
      <c r="E42" s="76">
        <f>VLOOKUP($A42&amp;$B42,'24.06.2007 Sp.'!$L$7:$M$100,2,FALSE)</f>
        <v>1.6057692307692308</v>
      </c>
      <c r="F42" s="97">
        <v>0</v>
      </c>
      <c r="G42" s="97">
        <v>0</v>
      </c>
      <c r="H42" s="97">
        <v>0</v>
      </c>
      <c r="I42" s="97">
        <v>0</v>
      </c>
      <c r="J42" s="60"/>
      <c r="K42" s="60"/>
      <c r="L42" s="60"/>
      <c r="M42" s="110">
        <f t="shared" si="0"/>
        <v>1.6057692307692308</v>
      </c>
      <c r="N42" s="35">
        <v>33</v>
      </c>
      <c r="S42" s="77" t="str">
        <f t="shared" si="3"/>
        <v>СусаревПавел</v>
      </c>
      <c r="T42" s="68">
        <f t="shared" si="1"/>
        <v>0</v>
      </c>
      <c r="U42" s="94">
        <f t="shared" si="5"/>
        <v>1.6057692307692308</v>
      </c>
      <c r="V42" s="94">
        <f t="shared" si="4"/>
        <v>1.6057692307692308</v>
      </c>
      <c r="W42" s="94">
        <f>LARGE($D42:G42,1)+LARGE($D42:G42,2)+LARGE($D42:G42,3)</f>
        <v>1.6057692307692308</v>
      </c>
      <c r="X42" s="94">
        <f>LARGE($D42:H42,1)+LARGE($D42:H42,2)+LARGE($D42:H42,3)</f>
        <v>1.6057692307692308</v>
      </c>
      <c r="Y42" s="94">
        <f>LARGE($D42:I42,1)+LARGE($D42:I42,2)+LARGE($D42:I42,3)</f>
        <v>1.6057692307692308</v>
      </c>
    </row>
    <row r="43" spans="1:25" ht="12.75">
      <c r="A43" s="8" t="s">
        <v>64</v>
      </c>
      <c r="B43" s="1" t="s">
        <v>65</v>
      </c>
      <c r="C43" s="9" t="str">
        <f t="shared" si="2"/>
        <v>Шурдук Роман</v>
      </c>
      <c r="D43" s="76">
        <f>VLOOKUP($A43&amp;$B43,'05.05.2007 Sp.'!$L$7:$M$100,2,FALSE)</f>
        <v>1.5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60">
        <v>0</v>
      </c>
      <c r="K43" s="60">
        <v>0</v>
      </c>
      <c r="L43" s="60">
        <v>0</v>
      </c>
      <c r="M43" s="110">
        <f t="shared" si="0"/>
        <v>1.5</v>
      </c>
      <c r="N43" s="35">
        <v>38</v>
      </c>
      <c r="S43" s="77" t="str">
        <f t="shared" si="3"/>
        <v>ШурдукРоман</v>
      </c>
      <c r="T43" s="68">
        <f t="shared" si="1"/>
        <v>1.5</v>
      </c>
      <c r="U43" s="94">
        <f t="shared" si="5"/>
        <v>1.5</v>
      </c>
      <c r="V43" s="94">
        <f t="shared" si="4"/>
        <v>1.5</v>
      </c>
      <c r="W43" s="94">
        <f>LARGE($D43:G43,1)+LARGE($D43:G43,2)+LARGE($D43:G43,3)</f>
        <v>1.5</v>
      </c>
      <c r="X43" s="94">
        <f>LARGE($D43:H43,1)+LARGE($D43:H43,2)+LARGE($D43:H43,3)</f>
        <v>1.5</v>
      </c>
      <c r="Y43" s="94">
        <f>LARGE($D43:I43,1)+LARGE($D43:I43,2)+LARGE($D43:I43,3)</f>
        <v>1.5</v>
      </c>
    </row>
    <row r="44" spans="1:25" ht="12.75">
      <c r="A44" s="8" t="s">
        <v>2</v>
      </c>
      <c r="B44" s="1" t="s">
        <v>3</v>
      </c>
      <c r="C44" s="9" t="str">
        <f t="shared" si="2"/>
        <v>Антоненко Георгий</v>
      </c>
      <c r="D44" s="76">
        <f>VLOOKUP($A44&amp;$B44,'05.05.2007 Sp.'!$L$7:$M$100,2,FALSE)</f>
        <v>1.5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60">
        <v>0</v>
      </c>
      <c r="K44" s="60">
        <v>0</v>
      </c>
      <c r="L44" s="60">
        <v>0</v>
      </c>
      <c r="M44" s="110">
        <f t="shared" si="0"/>
        <v>1.5</v>
      </c>
      <c r="N44" s="35">
        <v>38</v>
      </c>
      <c r="S44" s="77" t="str">
        <f t="shared" si="3"/>
        <v>АнтоненкоГеоргий</v>
      </c>
      <c r="T44" s="68">
        <f t="shared" si="1"/>
        <v>1.5</v>
      </c>
      <c r="U44" s="94">
        <f t="shared" si="5"/>
        <v>1.5</v>
      </c>
      <c r="V44" s="94">
        <f t="shared" si="4"/>
        <v>1.5</v>
      </c>
      <c r="W44" s="94">
        <f>LARGE($D44:G44,1)+LARGE($D44:G44,2)+LARGE($D44:G44,3)</f>
        <v>1.5</v>
      </c>
      <c r="X44" s="94">
        <f>LARGE($D44:H44,1)+LARGE($D44:H44,2)+LARGE($D44:H44,3)</f>
        <v>1.5</v>
      </c>
      <c r="Y44" s="94">
        <f>LARGE($D44:I44,1)+LARGE($D44:I44,2)+LARGE($D44:I44,3)</f>
        <v>1.5</v>
      </c>
    </row>
    <row r="45" spans="1:25" ht="12.75">
      <c r="A45" s="8" t="s">
        <v>11</v>
      </c>
      <c r="B45" s="1" t="s">
        <v>12</v>
      </c>
      <c r="C45" s="9" t="str">
        <f t="shared" si="2"/>
        <v>Исламов Денис</v>
      </c>
      <c r="D45" s="76">
        <f>VLOOKUP($A45&amp;$B45,'05.05.2007 Sp.'!$L$7:$M$100,2,FALSE)</f>
        <v>1.5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59">
        <v>0</v>
      </c>
      <c r="K45" s="59">
        <v>0</v>
      </c>
      <c r="L45" s="59">
        <v>0</v>
      </c>
      <c r="M45" s="110">
        <f t="shared" si="0"/>
        <v>1.5</v>
      </c>
      <c r="N45" s="35">
        <v>38</v>
      </c>
      <c r="S45" s="77" t="str">
        <f t="shared" si="3"/>
        <v>ИсламовДенис</v>
      </c>
      <c r="T45" s="68">
        <f t="shared" si="1"/>
        <v>1.5</v>
      </c>
      <c r="U45" s="94">
        <f t="shared" si="5"/>
        <v>1.5</v>
      </c>
      <c r="V45" s="94">
        <f t="shared" si="4"/>
        <v>1.5</v>
      </c>
      <c r="W45" s="94">
        <f>LARGE($D45:G45,1)+LARGE($D45:G45,2)+LARGE($D45:G45,3)</f>
        <v>1.5</v>
      </c>
      <c r="X45" s="94">
        <f>LARGE($D45:H45,1)+LARGE($D45:H45,2)+LARGE($D45:H45,3)</f>
        <v>1.5</v>
      </c>
      <c r="Y45" s="94">
        <f>LARGE($D45:I45,1)+LARGE($D45:I45,2)+LARGE($D45:I45,3)</f>
        <v>1.5</v>
      </c>
    </row>
    <row r="46" spans="1:25" ht="12.75">
      <c r="A46" s="8" t="s">
        <v>55</v>
      </c>
      <c r="B46" s="1" t="s">
        <v>56</v>
      </c>
      <c r="C46" s="9" t="str">
        <f t="shared" si="2"/>
        <v>Романов Вадим</v>
      </c>
      <c r="D46" s="76">
        <f>VLOOKUP($A46&amp;$B46,'05.05.2007 Sp.'!$L$7:$M$100,2,FALSE)</f>
        <v>1.5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59">
        <v>0</v>
      </c>
      <c r="K46" s="59">
        <v>0</v>
      </c>
      <c r="L46" s="59">
        <v>0</v>
      </c>
      <c r="M46" s="110">
        <f t="shared" si="0"/>
        <v>1.5</v>
      </c>
      <c r="N46" s="35">
        <v>38</v>
      </c>
      <c r="S46" s="77" t="str">
        <f t="shared" si="3"/>
        <v>РомановВадим</v>
      </c>
      <c r="T46" s="68">
        <f t="shared" si="1"/>
        <v>1.5</v>
      </c>
      <c r="U46" s="94">
        <f t="shared" si="5"/>
        <v>1.5</v>
      </c>
      <c r="V46" s="94">
        <f t="shared" si="4"/>
        <v>1.5</v>
      </c>
      <c r="W46" s="94">
        <f>LARGE($D46:G46,1)+LARGE($D46:G46,2)+LARGE($D46:G46,3)</f>
        <v>1.5</v>
      </c>
      <c r="X46" s="94">
        <f>LARGE($D46:H46,1)+LARGE($D46:H46,2)+LARGE($D46:H46,3)</f>
        <v>1.5</v>
      </c>
      <c r="Y46" s="94">
        <f>LARGE($D46:I46,1)+LARGE($D46:I46,2)+LARGE($D46:I46,3)</f>
        <v>1.5</v>
      </c>
    </row>
    <row r="47" spans="1:25" ht="12.75">
      <c r="A47" s="8" t="s">
        <v>20</v>
      </c>
      <c r="B47" s="1" t="s">
        <v>19</v>
      </c>
      <c r="C47" s="127" t="str">
        <f t="shared" si="2"/>
        <v>Хорошавин Сергей</v>
      </c>
      <c r="D47" s="112">
        <f>VLOOKUP($A47&amp;$B47,'05.05.2007 Sp.'!$L$7:$M$100,2,FALSE)</f>
        <v>1.5</v>
      </c>
      <c r="E47" s="113">
        <v>0</v>
      </c>
      <c r="F47" s="113">
        <v>0</v>
      </c>
      <c r="G47" s="97">
        <v>0</v>
      </c>
      <c r="H47" s="97">
        <v>0</v>
      </c>
      <c r="I47" s="97">
        <v>0</v>
      </c>
      <c r="J47" s="60">
        <v>0</v>
      </c>
      <c r="K47" s="60">
        <v>0</v>
      </c>
      <c r="L47" s="60">
        <v>0</v>
      </c>
      <c r="M47" s="110">
        <f t="shared" si="0"/>
        <v>1.5</v>
      </c>
      <c r="N47" s="35">
        <v>38</v>
      </c>
      <c r="S47" s="77" t="str">
        <f t="shared" si="3"/>
        <v>ХорошавинСергей</v>
      </c>
      <c r="T47" s="68">
        <f t="shared" si="1"/>
        <v>1.5</v>
      </c>
      <c r="U47" s="94">
        <f t="shared" si="5"/>
        <v>1.5</v>
      </c>
      <c r="V47" s="94">
        <f t="shared" si="4"/>
        <v>1.5</v>
      </c>
      <c r="W47" s="94">
        <f>LARGE($D47:G47,1)+LARGE($D47:G47,2)+LARGE($D47:G47,3)</f>
        <v>1.5</v>
      </c>
      <c r="X47" s="94">
        <f>LARGE($D47:H47,1)+LARGE($D47:H47,2)+LARGE($D47:H47,3)</f>
        <v>1.5</v>
      </c>
      <c r="Y47" s="94">
        <f>LARGE($D47:I47,1)+LARGE($D47:I47,2)+LARGE($D47:I47,3)</f>
        <v>1.5</v>
      </c>
    </row>
    <row r="48" spans="1:25" ht="12.75">
      <c r="A48" s="8" t="s">
        <v>68</v>
      </c>
      <c r="B48" s="111" t="s">
        <v>19</v>
      </c>
      <c r="C48" s="10" t="str">
        <f t="shared" si="2"/>
        <v>Уппит Сергей</v>
      </c>
      <c r="D48" s="125">
        <f>VLOOKUP($A48&amp;$B48,'05.05.2007 Sp.'!$L$7:$M$100,2,FALSE)</f>
        <v>1.5</v>
      </c>
      <c r="E48" s="60">
        <v>0</v>
      </c>
      <c r="F48" s="60">
        <v>0</v>
      </c>
      <c r="G48" s="97">
        <v>0</v>
      </c>
      <c r="H48" s="97">
        <v>0</v>
      </c>
      <c r="I48" s="97">
        <v>0</v>
      </c>
      <c r="J48" s="60">
        <v>0</v>
      </c>
      <c r="K48" s="60">
        <v>0</v>
      </c>
      <c r="L48" s="60">
        <v>0</v>
      </c>
      <c r="M48" s="110">
        <f t="shared" si="0"/>
        <v>1.5</v>
      </c>
      <c r="N48" s="35">
        <v>38</v>
      </c>
      <c r="S48" s="77" t="str">
        <f t="shared" si="3"/>
        <v>УппитСергей</v>
      </c>
      <c r="T48" s="68">
        <f>D48</f>
        <v>1.5</v>
      </c>
      <c r="U48" s="94">
        <f>D48+E48</f>
        <v>1.5</v>
      </c>
      <c r="V48" s="94">
        <f>SUM(D48:F48)</f>
        <v>1.5</v>
      </c>
      <c r="W48" s="94">
        <f>LARGE($D48:G48,1)+LARGE($D48:G48,2)+LARGE($D48:G48,3)</f>
        <v>1.5</v>
      </c>
      <c r="X48" s="94">
        <f>LARGE($D48:H48,1)+LARGE($D48:H48,2)+LARGE($D48:H48,3)</f>
        <v>1.5</v>
      </c>
      <c r="Y48" s="94">
        <f>LARGE($D48:I48,1)+LARGE($D48:I48,2)+LARGE($D48:I48,3)</f>
        <v>1.5</v>
      </c>
    </row>
    <row r="49" spans="1:25" ht="13.5" thickBot="1">
      <c r="A49" s="119"/>
      <c r="B49" s="120"/>
      <c r="C49" s="128" t="str">
        <f t="shared" si="2"/>
        <v> </v>
      </c>
      <c r="D49" s="126">
        <v>0</v>
      </c>
      <c r="E49" s="121">
        <v>0</v>
      </c>
      <c r="F49" s="121">
        <v>0</v>
      </c>
      <c r="G49" s="114">
        <v>0</v>
      </c>
      <c r="H49" s="114">
        <v>0</v>
      </c>
      <c r="I49" s="122">
        <v>0</v>
      </c>
      <c r="J49" s="121"/>
      <c r="K49" s="121"/>
      <c r="L49" s="121"/>
      <c r="M49" s="123"/>
      <c r="N49" s="124"/>
      <c r="S49" s="77">
        <f t="shared" si="3"/>
      </c>
      <c r="T49" s="68">
        <f t="shared" si="1"/>
        <v>0</v>
      </c>
      <c r="U49" s="94">
        <f t="shared" si="5"/>
        <v>0</v>
      </c>
      <c r="V49" s="94">
        <f t="shared" si="4"/>
        <v>0</v>
      </c>
      <c r="W49" s="94">
        <f>LARGE($D49:G49,1)+LARGE($D49:G49,2)+LARGE($D49:G49,3)</f>
        <v>0</v>
      </c>
      <c r="X49" s="94">
        <f>LARGE($D49:H49,1)+LARGE($D49:H49,2)+LARGE($D49:H49,3)</f>
        <v>0</v>
      </c>
      <c r="Y49" s="94">
        <f>LARGE($D49:I49,1)+LARGE($D49:I49,2)+LARGE($D49:I49,3)</f>
        <v>0</v>
      </c>
    </row>
    <row r="50" spans="21:23" ht="12.75">
      <c r="U50" s="95"/>
      <c r="V50" s="74"/>
      <c r="W50" s="74"/>
    </row>
    <row r="51" spans="13:25" ht="12.75">
      <c r="M51" s="23"/>
      <c r="T51" s="69"/>
      <c r="U51" s="71"/>
      <c r="V51" s="75"/>
      <c r="W51" s="75"/>
      <c r="X51" s="71"/>
      <c r="Y51" s="71"/>
    </row>
    <row r="52" spans="2:25" ht="12.75">
      <c r="B52" s="48" t="s">
        <v>47</v>
      </c>
      <c r="C52" s="49"/>
      <c r="D52" s="50">
        <f aca="true" t="shared" si="6" ref="D52:I52">SUM(D6:D51)</f>
        <v>156</v>
      </c>
      <c r="E52" s="50">
        <f t="shared" si="6"/>
        <v>152.54807692307688</v>
      </c>
      <c r="F52" s="50">
        <f t="shared" si="6"/>
        <v>85.85241048334322</v>
      </c>
      <c r="G52" s="50">
        <f t="shared" si="6"/>
        <v>94.3722072756142</v>
      </c>
      <c r="H52" s="50">
        <f t="shared" si="6"/>
        <v>158.2178211999833</v>
      </c>
      <c r="I52" s="50">
        <f t="shared" si="6"/>
        <v>198.92728896029735</v>
      </c>
      <c r="M52" s="23"/>
      <c r="T52" s="70">
        <f aca="true" t="shared" si="7" ref="T52:Y52">SUM(T6:T49)</f>
        <v>156</v>
      </c>
      <c r="U52" s="96">
        <f t="shared" si="7"/>
        <v>308.5480769230769</v>
      </c>
      <c r="V52" s="96">
        <f t="shared" si="7"/>
        <v>394.4004874064202</v>
      </c>
      <c r="W52" s="96">
        <f t="shared" si="7"/>
        <v>485.77269468203434</v>
      </c>
      <c r="X52" s="96">
        <f t="shared" si="7"/>
        <v>599.2757647324771</v>
      </c>
      <c r="Y52" s="73">
        <f t="shared" si="7"/>
        <v>716.7376663310692</v>
      </c>
    </row>
    <row r="53" spans="2:25" ht="12.75">
      <c r="B53" s="46"/>
      <c r="C53" s="47"/>
      <c r="D53" s="45"/>
      <c r="E53" s="45"/>
      <c r="M53" s="23"/>
      <c r="T53" s="69"/>
      <c r="U53" s="71"/>
      <c r="V53" s="71"/>
      <c r="W53" s="71"/>
      <c r="X53" s="71"/>
      <c r="Y53" s="71"/>
    </row>
    <row r="54" spans="9:25" ht="25.5">
      <c r="I54" s="36" t="s">
        <v>48</v>
      </c>
      <c r="J54" s="36"/>
      <c r="K54" s="36"/>
      <c r="L54" s="36"/>
      <c r="M54" s="37">
        <f>SUM(M6:M52)</f>
        <v>716.7376663310692</v>
      </c>
      <c r="T54" s="69"/>
      <c r="U54" s="71"/>
      <c r="V54" s="71"/>
      <c r="W54" s="71"/>
      <c r="X54" s="71"/>
      <c r="Y54" s="71"/>
    </row>
    <row r="55" spans="20:25" ht="12.75">
      <c r="T55" s="69"/>
      <c r="U55" s="71"/>
      <c r="V55" s="71"/>
      <c r="W55" s="71"/>
      <c r="X55" s="71"/>
      <c r="Y55" s="71"/>
    </row>
    <row r="56" spans="20:25" ht="12.75">
      <c r="T56" s="69"/>
      <c r="U56" s="71"/>
      <c r="V56" s="71"/>
      <c r="W56" s="71"/>
      <c r="X56" s="71"/>
      <c r="Y56" s="71"/>
    </row>
    <row r="57" spans="20:25" ht="12.75">
      <c r="T57" s="69"/>
      <c r="U57" s="71"/>
      <c r="V57" s="71"/>
      <c r="W57" s="71"/>
      <c r="X57" s="71"/>
      <c r="Y57" s="71"/>
    </row>
  </sheetData>
  <sheetProtection/>
  <mergeCells count="4">
    <mergeCell ref="D4:I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0"/>
  <sheetViews>
    <sheetView zoomScale="80" zoomScaleNormal="80" zoomScalePageLayoutView="0" workbookViewId="0" topLeftCell="A1">
      <selection activeCell="E7" sqref="E7:E29"/>
    </sheetView>
  </sheetViews>
  <sheetFormatPr defaultColWidth="9.00390625" defaultRowHeight="12.75"/>
  <cols>
    <col min="1" max="1" width="18.003906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  <col min="12" max="12" width="14.75390625" style="0" customWidth="1"/>
  </cols>
  <sheetData>
    <row r="1" spans="1:2" ht="12.75">
      <c r="A1" s="28" t="s">
        <v>52</v>
      </c>
      <c r="B1" s="29"/>
    </row>
    <row r="2" spans="1:2" ht="13.5" thickBot="1">
      <c r="A2" s="32" t="s">
        <v>70</v>
      </c>
      <c r="B2" s="33"/>
    </row>
    <row r="3" spans="1:2" ht="42" customHeight="1">
      <c r="A3" s="26" t="s">
        <v>40</v>
      </c>
      <c r="B3" s="27">
        <v>100</v>
      </c>
    </row>
    <row r="4" spans="1:11" ht="13.5" thickBot="1">
      <c r="A4" s="13" t="s">
        <v>23</v>
      </c>
      <c r="B4" s="25">
        <v>0.5</v>
      </c>
      <c r="K4" s="4"/>
    </row>
    <row r="5" ht="13.5" thickBot="1">
      <c r="K5" s="4"/>
    </row>
    <row r="6" spans="1:13" s="3" customFormat="1" ht="27" customHeight="1" thickBot="1">
      <c r="A6" s="15" t="s">
        <v>24</v>
      </c>
      <c r="B6" s="16" t="s">
        <v>25</v>
      </c>
      <c r="C6" s="55" t="s">
        <v>30</v>
      </c>
      <c r="D6" s="54" t="s">
        <v>37</v>
      </c>
      <c r="E6" s="17" t="s">
        <v>32</v>
      </c>
      <c r="F6" s="17" t="s">
        <v>33</v>
      </c>
      <c r="G6" s="18" t="s">
        <v>22</v>
      </c>
      <c r="I6" s="11"/>
      <c r="J6" s="11"/>
      <c r="L6" s="81" t="s">
        <v>73</v>
      </c>
      <c r="M6" s="81"/>
    </row>
    <row r="7" spans="1:13" ht="12.75">
      <c r="A7" s="5" t="s">
        <v>0</v>
      </c>
      <c r="B7" s="6" t="s">
        <v>1</v>
      </c>
      <c r="C7" s="7" t="s">
        <v>26</v>
      </c>
      <c r="D7" s="62">
        <v>0</v>
      </c>
      <c r="E7" s="19">
        <v>1</v>
      </c>
      <c r="F7" s="41">
        <f>VLOOKUP(E7,баллы!$A$2:$B$41,2,FALSE)</f>
        <v>25</v>
      </c>
      <c r="G7" s="21">
        <f aca="true" t="shared" si="0" ref="G7:G29">F7*(1+$B$4)*$B$3/100</f>
        <v>37.5</v>
      </c>
      <c r="L7" s="79" t="str">
        <f>A7&amp;B7</f>
        <v>РязанцевКирилл</v>
      </c>
      <c r="M7" s="80">
        <f>G7</f>
        <v>37.5</v>
      </c>
    </row>
    <row r="8" spans="1:13" ht="12.75">
      <c r="A8" s="8" t="s">
        <v>42</v>
      </c>
      <c r="B8" s="1" t="s">
        <v>43</v>
      </c>
      <c r="C8" s="9" t="s">
        <v>44</v>
      </c>
      <c r="D8" s="63">
        <v>0</v>
      </c>
      <c r="E8" s="20">
        <v>2</v>
      </c>
      <c r="F8" s="42">
        <f>VLOOKUP(E8,баллы!$A$2:$B$41,2,FALSE)</f>
        <v>19</v>
      </c>
      <c r="G8" s="22">
        <f t="shared" si="0"/>
        <v>28.5</v>
      </c>
      <c r="L8" s="79" t="str">
        <f aca="true" t="shared" si="1" ref="L8:L29">A8&amp;B8</f>
        <v>ТкачевВладимир</v>
      </c>
      <c r="M8" s="80">
        <f aca="true" t="shared" si="2" ref="M8:M29">G8</f>
        <v>28.5</v>
      </c>
    </row>
    <row r="9" spans="1:13" ht="12.75">
      <c r="A9" s="8" t="s">
        <v>57</v>
      </c>
      <c r="B9" s="1" t="s">
        <v>83</v>
      </c>
      <c r="C9" s="9" t="s">
        <v>58</v>
      </c>
      <c r="D9" s="63">
        <v>0</v>
      </c>
      <c r="E9" s="20">
        <v>3</v>
      </c>
      <c r="F9" s="42">
        <f>VLOOKUP(E9,баллы!$A$2:$B$41,2,FALSE)</f>
        <v>14</v>
      </c>
      <c r="G9" s="22">
        <f t="shared" si="0"/>
        <v>21</v>
      </c>
      <c r="L9" s="79" t="str">
        <f t="shared" si="1"/>
        <v>ЕгоровВладислав</v>
      </c>
      <c r="M9" s="80">
        <f t="shared" si="2"/>
        <v>21</v>
      </c>
    </row>
    <row r="10" spans="1:13" ht="12.75">
      <c r="A10" s="8" t="s">
        <v>46</v>
      </c>
      <c r="B10" s="1" t="s">
        <v>10</v>
      </c>
      <c r="C10" s="9" t="s">
        <v>28</v>
      </c>
      <c r="D10" s="63">
        <v>0</v>
      </c>
      <c r="E10" s="20">
        <v>4</v>
      </c>
      <c r="F10" s="42">
        <f>VLOOKUP(E10,баллы!$A$2:$B$41,2,FALSE)</f>
        <v>10</v>
      </c>
      <c r="G10" s="22">
        <f t="shared" si="0"/>
        <v>15</v>
      </c>
      <c r="L10" s="79" t="str">
        <f t="shared" si="1"/>
        <v>ШвыревМаксим</v>
      </c>
      <c r="M10" s="80">
        <f t="shared" si="2"/>
        <v>15</v>
      </c>
    </row>
    <row r="11" spans="1:13" ht="12.75">
      <c r="A11" s="8" t="s">
        <v>53</v>
      </c>
      <c r="B11" s="1" t="s">
        <v>45</v>
      </c>
      <c r="C11" s="9" t="s">
        <v>26</v>
      </c>
      <c r="D11" s="63">
        <v>0</v>
      </c>
      <c r="E11" s="20">
        <v>5</v>
      </c>
      <c r="F11" s="42">
        <f>VLOOKUP(E11,баллы!$A$2:$B$41,2,FALSE)</f>
        <v>7</v>
      </c>
      <c r="G11" s="22">
        <f t="shared" si="0"/>
        <v>10.5</v>
      </c>
      <c r="L11" s="79" t="str">
        <f t="shared" si="1"/>
        <v>ГорбатовАнатолий</v>
      </c>
      <c r="M11" s="80">
        <f t="shared" si="2"/>
        <v>10.5</v>
      </c>
    </row>
    <row r="12" spans="1:13" ht="12.75">
      <c r="A12" s="8" t="s">
        <v>59</v>
      </c>
      <c r="B12" s="1" t="s">
        <v>41</v>
      </c>
      <c r="C12" s="10" t="s">
        <v>28</v>
      </c>
      <c r="D12" s="63">
        <v>0</v>
      </c>
      <c r="E12" s="20">
        <v>6</v>
      </c>
      <c r="F12" s="42">
        <f>VLOOKUP(E12,баллы!$A$2:$B$41,2,FALSE)</f>
        <v>5</v>
      </c>
      <c r="G12" s="22">
        <f t="shared" si="0"/>
        <v>7.5</v>
      </c>
      <c r="L12" s="79" t="str">
        <f t="shared" si="1"/>
        <v>КарьковДмитрий</v>
      </c>
      <c r="M12" s="80">
        <f t="shared" si="2"/>
        <v>7.5</v>
      </c>
    </row>
    <row r="13" spans="1:13" ht="12.75">
      <c r="A13" s="8" t="s">
        <v>9</v>
      </c>
      <c r="B13" s="1" t="s">
        <v>7</v>
      </c>
      <c r="C13" s="9" t="s">
        <v>29</v>
      </c>
      <c r="D13" s="63">
        <v>0</v>
      </c>
      <c r="E13" s="20">
        <v>7</v>
      </c>
      <c r="F13" s="42">
        <f>VLOOKUP(E13,баллы!$A$2:$B$41,2,FALSE)</f>
        <v>4</v>
      </c>
      <c r="G13" s="22">
        <f t="shared" si="0"/>
        <v>6</v>
      </c>
      <c r="L13" s="79" t="str">
        <f t="shared" si="1"/>
        <v>ФеколкинВиктор</v>
      </c>
      <c r="M13" s="80">
        <f t="shared" si="2"/>
        <v>6</v>
      </c>
    </row>
    <row r="14" spans="1:13" ht="12.75">
      <c r="A14" s="8" t="s">
        <v>4</v>
      </c>
      <c r="B14" s="1" t="s">
        <v>5</v>
      </c>
      <c r="C14" s="9" t="s">
        <v>60</v>
      </c>
      <c r="D14" s="63">
        <v>0</v>
      </c>
      <c r="E14" s="20">
        <v>8</v>
      </c>
      <c r="F14" s="42">
        <f>VLOOKUP(E14,баллы!$A$2:$B$41,2,FALSE)</f>
        <v>3</v>
      </c>
      <c r="G14" s="22">
        <f t="shared" si="0"/>
        <v>4.5</v>
      </c>
      <c r="L14" s="79" t="str">
        <f t="shared" si="1"/>
        <v>ХорольскийАндрей</v>
      </c>
      <c r="M14" s="80">
        <f t="shared" si="2"/>
        <v>4.5</v>
      </c>
    </row>
    <row r="15" spans="1:13" ht="12.75">
      <c r="A15" s="8" t="s">
        <v>61</v>
      </c>
      <c r="B15" s="1" t="s">
        <v>6</v>
      </c>
      <c r="C15" s="9" t="s">
        <v>26</v>
      </c>
      <c r="D15" s="63">
        <v>0</v>
      </c>
      <c r="E15" s="20">
        <v>9</v>
      </c>
      <c r="F15" s="42">
        <f>VLOOKUP(E15,баллы!$A$2:$B$41,2,FALSE)</f>
        <v>2</v>
      </c>
      <c r="G15" s="22">
        <f t="shared" si="0"/>
        <v>3</v>
      </c>
      <c r="L15" s="79" t="str">
        <f t="shared" si="1"/>
        <v>СухоруковАлександр</v>
      </c>
      <c r="M15" s="80">
        <f t="shared" si="2"/>
        <v>3</v>
      </c>
    </row>
    <row r="16" spans="1:13" ht="12.75">
      <c r="A16" s="8" t="s">
        <v>62</v>
      </c>
      <c r="B16" s="1" t="s">
        <v>63</v>
      </c>
      <c r="C16" s="9" t="s">
        <v>26</v>
      </c>
      <c r="D16" s="63">
        <v>0</v>
      </c>
      <c r="E16" s="20">
        <v>10</v>
      </c>
      <c r="F16" s="42">
        <f>VLOOKUP(E16,баллы!$A$2:$B$41,2,FALSE)</f>
        <v>2</v>
      </c>
      <c r="G16" s="22">
        <f t="shared" si="0"/>
        <v>3</v>
      </c>
      <c r="L16" s="79" t="str">
        <f t="shared" si="1"/>
        <v>АнучкинИгорь</v>
      </c>
      <c r="M16" s="80">
        <f t="shared" si="2"/>
        <v>3</v>
      </c>
    </row>
    <row r="17" spans="1:13" ht="12.75">
      <c r="A17" s="8" t="s">
        <v>16</v>
      </c>
      <c r="B17" s="1" t="s">
        <v>6</v>
      </c>
      <c r="C17" s="9" t="s">
        <v>27</v>
      </c>
      <c r="D17" s="63">
        <v>0</v>
      </c>
      <c r="E17" s="20">
        <v>11</v>
      </c>
      <c r="F17" s="42">
        <f>VLOOKUP(E17,баллы!$A$2:$B$41,2,FALSE)</f>
        <v>1</v>
      </c>
      <c r="G17" s="22">
        <f t="shared" si="0"/>
        <v>1.5</v>
      </c>
      <c r="L17" s="79" t="str">
        <f t="shared" si="1"/>
        <v>СидоровскийАлександр</v>
      </c>
      <c r="M17" s="80">
        <f t="shared" si="2"/>
        <v>1.5</v>
      </c>
    </row>
    <row r="18" spans="1:13" ht="12.75">
      <c r="A18" s="8" t="s">
        <v>64</v>
      </c>
      <c r="B18" s="1" t="s">
        <v>65</v>
      </c>
      <c r="C18" s="9" t="s">
        <v>66</v>
      </c>
      <c r="D18" s="63">
        <v>0</v>
      </c>
      <c r="E18" s="20">
        <v>13</v>
      </c>
      <c r="F18" s="42">
        <f>VLOOKUP(E18,баллы!$A$2:$B$41,2,FALSE)</f>
        <v>1</v>
      </c>
      <c r="G18" s="22">
        <f t="shared" si="0"/>
        <v>1.5</v>
      </c>
      <c r="L18" s="79" t="str">
        <f t="shared" si="1"/>
        <v>ШурдукРоман</v>
      </c>
      <c r="M18" s="80">
        <f t="shared" si="2"/>
        <v>1.5</v>
      </c>
    </row>
    <row r="19" spans="1:13" ht="12.75">
      <c r="A19" s="8" t="s">
        <v>8</v>
      </c>
      <c r="B19" s="1" t="s">
        <v>3</v>
      </c>
      <c r="C19" s="10" t="s">
        <v>26</v>
      </c>
      <c r="D19" s="63">
        <v>0</v>
      </c>
      <c r="E19" s="20">
        <v>14</v>
      </c>
      <c r="F19" s="42">
        <f>VLOOKUP(E19,баллы!$A$2:$B$41,2,FALSE)</f>
        <v>1</v>
      </c>
      <c r="G19" s="22">
        <f t="shared" si="0"/>
        <v>1.5</v>
      </c>
      <c r="L19" s="79" t="str">
        <f t="shared" si="1"/>
        <v>КресманГеоргий</v>
      </c>
      <c r="M19" s="80">
        <f t="shared" si="2"/>
        <v>1.5</v>
      </c>
    </row>
    <row r="20" spans="1:13" ht="12.75">
      <c r="A20" s="8" t="s">
        <v>2</v>
      </c>
      <c r="B20" s="1" t="s">
        <v>3</v>
      </c>
      <c r="C20" s="9" t="s">
        <v>27</v>
      </c>
      <c r="D20" s="63">
        <v>0</v>
      </c>
      <c r="E20" s="20">
        <v>15</v>
      </c>
      <c r="F20" s="42">
        <f>VLOOKUP(E20,баллы!$A$2:$B$41,2,FALSE)</f>
        <v>1</v>
      </c>
      <c r="G20" s="22">
        <f t="shared" si="0"/>
        <v>1.5</v>
      </c>
      <c r="L20" s="79" t="str">
        <f t="shared" si="1"/>
        <v>АнтоненкоГеоргий</v>
      </c>
      <c r="M20" s="80">
        <f t="shared" si="2"/>
        <v>1.5</v>
      </c>
    </row>
    <row r="21" spans="1:13" ht="12.75">
      <c r="A21" s="8" t="s">
        <v>11</v>
      </c>
      <c r="B21" s="1" t="s">
        <v>12</v>
      </c>
      <c r="C21" s="9" t="s">
        <v>26</v>
      </c>
      <c r="D21" s="63">
        <v>0</v>
      </c>
      <c r="E21" s="20">
        <v>16</v>
      </c>
      <c r="F21" s="42">
        <f>VLOOKUP(E21,баллы!$A$2:$B$41,2,FALSE)</f>
        <v>1</v>
      </c>
      <c r="G21" s="22">
        <f t="shared" si="0"/>
        <v>1.5</v>
      </c>
      <c r="L21" s="79" t="str">
        <f t="shared" si="1"/>
        <v>ИсламовДенис</v>
      </c>
      <c r="M21" s="80">
        <f t="shared" si="2"/>
        <v>1.5</v>
      </c>
    </row>
    <row r="22" spans="1:13" ht="12.75">
      <c r="A22" s="8" t="s">
        <v>14</v>
      </c>
      <c r="B22" s="1" t="s">
        <v>15</v>
      </c>
      <c r="C22" s="9" t="s">
        <v>26</v>
      </c>
      <c r="D22" s="63">
        <v>0</v>
      </c>
      <c r="E22" s="20">
        <v>17</v>
      </c>
      <c r="F22" s="42">
        <f>VLOOKUP(E22,баллы!$A$2:$B$41,2,FALSE)</f>
        <v>1</v>
      </c>
      <c r="G22" s="22">
        <f t="shared" si="0"/>
        <v>1.5</v>
      </c>
      <c r="L22" s="79" t="str">
        <f t="shared" si="1"/>
        <v>ЛукинВиталий</v>
      </c>
      <c r="M22" s="80">
        <f t="shared" si="2"/>
        <v>1.5</v>
      </c>
    </row>
    <row r="23" spans="1:13" ht="12.75">
      <c r="A23" s="8" t="s">
        <v>55</v>
      </c>
      <c r="B23" s="1" t="s">
        <v>56</v>
      </c>
      <c r="C23" s="9" t="s">
        <v>28</v>
      </c>
      <c r="D23" s="63">
        <v>0</v>
      </c>
      <c r="E23" s="20">
        <v>18</v>
      </c>
      <c r="F23" s="42">
        <f>VLOOKUP(E23,баллы!$A$2:$B$41,2,FALSE)</f>
        <v>1</v>
      </c>
      <c r="G23" s="22">
        <f t="shared" si="0"/>
        <v>1.5</v>
      </c>
      <c r="L23" s="79" t="str">
        <f t="shared" si="1"/>
        <v>РомановВадим</v>
      </c>
      <c r="M23" s="80">
        <f t="shared" si="2"/>
        <v>1.5</v>
      </c>
    </row>
    <row r="24" spans="1:13" ht="12.75">
      <c r="A24" s="8" t="s">
        <v>20</v>
      </c>
      <c r="B24" s="1" t="s">
        <v>19</v>
      </c>
      <c r="C24" s="9" t="s">
        <v>28</v>
      </c>
      <c r="D24" s="63">
        <v>0</v>
      </c>
      <c r="E24" s="20">
        <v>19</v>
      </c>
      <c r="F24" s="42">
        <f>VLOOKUP(E24,баллы!$A$2:$B$41,2,FALSE)</f>
        <v>1</v>
      </c>
      <c r="G24" s="22">
        <f t="shared" si="0"/>
        <v>1.5</v>
      </c>
      <c r="L24" s="79" t="str">
        <f t="shared" si="1"/>
        <v>ХорошавинСергей</v>
      </c>
      <c r="M24" s="80">
        <f t="shared" si="2"/>
        <v>1.5</v>
      </c>
    </row>
    <row r="25" spans="1:13" ht="12.75">
      <c r="A25" s="8" t="s">
        <v>54</v>
      </c>
      <c r="B25" s="1" t="s">
        <v>41</v>
      </c>
      <c r="C25" s="9" t="s">
        <v>28</v>
      </c>
      <c r="D25" s="63">
        <v>0</v>
      </c>
      <c r="E25" s="20">
        <v>20</v>
      </c>
      <c r="F25" s="42">
        <f>VLOOKUP(E25,баллы!$A$2:$B$41,2,FALSE)</f>
        <v>1</v>
      </c>
      <c r="G25" s="22">
        <f t="shared" si="0"/>
        <v>1.5</v>
      </c>
      <c r="L25" s="79" t="str">
        <f t="shared" si="1"/>
        <v>КороткихДмитрий</v>
      </c>
      <c r="M25" s="80">
        <f t="shared" si="2"/>
        <v>1.5</v>
      </c>
    </row>
    <row r="26" spans="1:13" ht="12.75">
      <c r="A26" s="8" t="s">
        <v>18</v>
      </c>
      <c r="B26" s="1" t="s">
        <v>6</v>
      </c>
      <c r="C26" s="10" t="s">
        <v>21</v>
      </c>
      <c r="D26" s="63">
        <v>0</v>
      </c>
      <c r="E26" s="20">
        <v>21</v>
      </c>
      <c r="F26" s="42">
        <f>VLOOKUP(E26,баллы!$A$2:$B$41,2,FALSE)</f>
        <v>1</v>
      </c>
      <c r="G26" s="22">
        <f t="shared" si="0"/>
        <v>1.5</v>
      </c>
      <c r="L26" s="79" t="str">
        <f t="shared" si="1"/>
        <v>СтаростинАлександр</v>
      </c>
      <c r="M26" s="80">
        <f t="shared" si="2"/>
        <v>1.5</v>
      </c>
    </row>
    <row r="27" spans="1:13" ht="12.75">
      <c r="A27" s="8" t="s">
        <v>17</v>
      </c>
      <c r="B27" s="1" t="s">
        <v>77</v>
      </c>
      <c r="C27" s="10" t="s">
        <v>26</v>
      </c>
      <c r="D27" s="63">
        <v>0</v>
      </c>
      <c r="E27" s="20">
        <v>22</v>
      </c>
      <c r="F27" s="42">
        <f>VLOOKUP(E27,баллы!$A$2:$B$41,2,FALSE)</f>
        <v>1</v>
      </c>
      <c r="G27" s="22">
        <f t="shared" si="0"/>
        <v>1.5</v>
      </c>
      <c r="L27" s="79" t="str">
        <f t="shared" si="1"/>
        <v>КотиковАртем</v>
      </c>
      <c r="M27" s="80">
        <f t="shared" si="2"/>
        <v>1.5</v>
      </c>
    </row>
    <row r="28" spans="1:13" ht="12.75">
      <c r="A28" s="8" t="s">
        <v>67</v>
      </c>
      <c r="B28" s="1" t="s">
        <v>13</v>
      </c>
      <c r="C28" s="10" t="s">
        <v>21</v>
      </c>
      <c r="D28" s="63">
        <v>0</v>
      </c>
      <c r="E28" s="20">
        <v>23</v>
      </c>
      <c r="F28" s="42">
        <f>VLOOKUP(E28,баллы!$A$2:$B$41,2,FALSE)</f>
        <v>1</v>
      </c>
      <c r="G28" s="22">
        <f t="shared" si="0"/>
        <v>1.5</v>
      </c>
      <c r="L28" s="79" t="str">
        <f t="shared" si="1"/>
        <v>ПотаповАлексей</v>
      </c>
      <c r="M28" s="80">
        <f t="shared" si="2"/>
        <v>1.5</v>
      </c>
    </row>
    <row r="29" spans="1:13" ht="12.75">
      <c r="A29" s="8" t="s">
        <v>68</v>
      </c>
      <c r="B29" s="1" t="s">
        <v>19</v>
      </c>
      <c r="C29" s="10" t="s">
        <v>69</v>
      </c>
      <c r="D29" s="63">
        <v>0</v>
      </c>
      <c r="E29" s="20">
        <v>24</v>
      </c>
      <c r="F29" s="86">
        <f>VLOOKUP(E29,баллы!$A$2:$B$41,2,FALSE)</f>
        <v>1</v>
      </c>
      <c r="G29" s="22">
        <f t="shared" si="0"/>
        <v>1.5</v>
      </c>
      <c r="L29" s="79" t="str">
        <f t="shared" si="1"/>
        <v>УппитСергей</v>
      </c>
      <c r="M29" s="80">
        <f t="shared" si="2"/>
        <v>1.5</v>
      </c>
    </row>
    <row r="30" ht="12.75">
      <c r="F30" s="11"/>
    </row>
    <row r="31" ht="27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31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8" t="s">
        <v>84</v>
      </c>
      <c r="B1" s="29"/>
    </row>
    <row r="2" spans="1:2" ht="13.5" thickBot="1">
      <c r="A2" s="30" t="s">
        <v>70</v>
      </c>
      <c r="B2" s="31"/>
    </row>
    <row r="3" spans="1:2" ht="25.5">
      <c r="A3" s="12" t="s">
        <v>40</v>
      </c>
      <c r="B3" s="24">
        <v>100</v>
      </c>
    </row>
    <row r="4" spans="1:2" ht="25.5">
      <c r="A4" s="44" t="s">
        <v>38</v>
      </c>
      <c r="B4" s="51">
        <f>'Итог.'!D52</f>
        <v>156</v>
      </c>
    </row>
    <row r="5" spans="1:2" ht="38.25">
      <c r="A5" s="43" t="s">
        <v>39</v>
      </c>
      <c r="B5" s="99">
        <f>SUM(D9:D50)</f>
        <v>94.5</v>
      </c>
    </row>
    <row r="6" spans="1:11" ht="13.5" thickBot="1">
      <c r="A6" s="13" t="s">
        <v>23</v>
      </c>
      <c r="B6" s="72">
        <f>B5/B4</f>
        <v>0.6057692307692307</v>
      </c>
      <c r="K6" s="4"/>
    </row>
    <row r="7" ht="13.5" thickBot="1">
      <c r="K7" s="4"/>
    </row>
    <row r="8" spans="1:13" s="3" customFormat="1" ht="27" customHeight="1" thickBot="1">
      <c r="A8" s="15" t="s">
        <v>24</v>
      </c>
      <c r="B8" s="16" t="s">
        <v>25</v>
      </c>
      <c r="C8" s="55" t="s">
        <v>30</v>
      </c>
      <c r="D8" s="40" t="s">
        <v>36</v>
      </c>
      <c r="E8" s="17" t="s">
        <v>32</v>
      </c>
      <c r="F8" s="17" t="s">
        <v>33</v>
      </c>
      <c r="G8" s="18" t="s">
        <v>22</v>
      </c>
      <c r="I8" s="11"/>
      <c r="J8" s="11"/>
      <c r="L8" s="81" t="s">
        <v>73</v>
      </c>
      <c r="M8" s="81"/>
    </row>
    <row r="9" spans="1:13" ht="12.75">
      <c r="A9" s="89" t="s">
        <v>0</v>
      </c>
      <c r="B9" s="90" t="s">
        <v>1</v>
      </c>
      <c r="C9" s="7" t="s">
        <v>26</v>
      </c>
      <c r="D9" s="61">
        <f>VLOOKUP(A9&amp;B9,'Итог.'!$S$6:$Y$104,2,FALSE)</f>
        <v>37.5</v>
      </c>
      <c r="E9" s="52">
        <v>1</v>
      </c>
      <c r="F9" s="41">
        <f>VLOOKUP(E9,баллы!$A$2:$B$41,2,FALSE)</f>
        <v>25</v>
      </c>
      <c r="G9" s="21">
        <f aca="true" t="shared" si="0" ref="G9:G22">F9*(1+$B$6)*$B$3/100</f>
        <v>40.144230769230774</v>
      </c>
      <c r="L9" s="79" t="str">
        <f>A9&amp;B9</f>
        <v>РязанцевКирилл</v>
      </c>
      <c r="M9" s="80">
        <f>G9</f>
        <v>40.144230769230774</v>
      </c>
    </row>
    <row r="10" spans="1:13" ht="12.75">
      <c r="A10" s="89" t="s">
        <v>42</v>
      </c>
      <c r="B10" s="90" t="s">
        <v>43</v>
      </c>
      <c r="C10" s="9" t="s">
        <v>44</v>
      </c>
      <c r="D10" s="61">
        <f>VLOOKUP(A10&amp;B10,'Итог.'!$S$6:$Y$104,2,FALSE)</f>
        <v>28.5</v>
      </c>
      <c r="E10" s="53">
        <v>2</v>
      </c>
      <c r="F10" s="42">
        <f>VLOOKUP(E10,баллы!$A$2:$B$41,2,FALSE)</f>
        <v>19</v>
      </c>
      <c r="G10" s="22">
        <f t="shared" si="0"/>
        <v>30.509615384615387</v>
      </c>
      <c r="L10" s="79" t="str">
        <f aca="true" t="shared" si="1" ref="L10:L31">A10&amp;B10</f>
        <v>ТкачевВладимир</v>
      </c>
      <c r="M10" s="80">
        <f aca="true" t="shared" si="2" ref="M10:M31">G10</f>
        <v>30.509615384615387</v>
      </c>
    </row>
    <row r="11" spans="1:13" ht="12.75">
      <c r="A11" s="91" t="s">
        <v>54</v>
      </c>
      <c r="B11" s="91" t="s">
        <v>41</v>
      </c>
      <c r="C11" s="9" t="s">
        <v>28</v>
      </c>
      <c r="D11" s="61">
        <f>VLOOKUP(A11&amp;B11,'Итог.'!$S$6:$Y$104,2,FALSE)</f>
        <v>1.5</v>
      </c>
      <c r="E11" s="53">
        <v>3</v>
      </c>
      <c r="F11" s="42">
        <f>VLOOKUP(E11,баллы!$A$2:$B$41,2,FALSE)</f>
        <v>14</v>
      </c>
      <c r="G11" s="22">
        <f t="shared" si="0"/>
        <v>22.480769230769234</v>
      </c>
      <c r="L11" s="79" t="str">
        <f t="shared" si="1"/>
        <v>КороткихДмитрий</v>
      </c>
      <c r="M11" s="80">
        <f t="shared" si="2"/>
        <v>22.480769230769234</v>
      </c>
    </row>
    <row r="12" spans="1:13" ht="12.75">
      <c r="A12" s="89" t="s">
        <v>8</v>
      </c>
      <c r="B12" s="90" t="s">
        <v>3</v>
      </c>
      <c r="C12" s="9" t="s">
        <v>26</v>
      </c>
      <c r="D12" s="61">
        <f>VLOOKUP(A12&amp;B12,'Итог.'!$S$6:$Y$104,2,FALSE)</f>
        <v>1.5</v>
      </c>
      <c r="E12" s="53">
        <v>4</v>
      </c>
      <c r="F12" s="42">
        <f>VLOOKUP(E12,баллы!$A$2:$B$41,2,FALSE)</f>
        <v>10</v>
      </c>
      <c r="G12" s="22">
        <f t="shared" si="0"/>
        <v>16.057692307692307</v>
      </c>
      <c r="L12" s="79" t="str">
        <f t="shared" si="1"/>
        <v>КресманГеоргий</v>
      </c>
      <c r="M12" s="80">
        <f t="shared" si="2"/>
        <v>16.057692307692307</v>
      </c>
    </row>
    <row r="13" spans="1:13" ht="12.75">
      <c r="A13" s="92" t="s">
        <v>61</v>
      </c>
      <c r="B13" s="92" t="s">
        <v>6</v>
      </c>
      <c r="C13" s="9" t="s">
        <v>26</v>
      </c>
      <c r="D13" s="61">
        <f>VLOOKUP(A13&amp;B13,'Итог.'!$S$6:$Y$104,2,FALSE)</f>
        <v>3</v>
      </c>
      <c r="E13" s="53">
        <v>5</v>
      </c>
      <c r="F13" s="42">
        <f>VLOOKUP(E13,баллы!$A$2:$B$41,2,FALSE)</f>
        <v>7</v>
      </c>
      <c r="G13" s="22">
        <f t="shared" si="0"/>
        <v>11.240384615384617</v>
      </c>
      <c r="L13" s="79" t="str">
        <f t="shared" si="1"/>
        <v>СухоруковАлександр</v>
      </c>
      <c r="M13" s="80">
        <f t="shared" si="2"/>
        <v>11.240384615384617</v>
      </c>
    </row>
    <row r="14" spans="1:13" ht="12.75">
      <c r="A14" s="2" t="s">
        <v>75</v>
      </c>
      <c r="B14" s="2" t="s">
        <v>13</v>
      </c>
      <c r="C14" s="10" t="s">
        <v>26</v>
      </c>
      <c r="D14" s="61">
        <f>VLOOKUP(A14&amp;B14,'Итог.'!$S$6:$Y$104,2,FALSE)</f>
        <v>0</v>
      </c>
      <c r="E14" s="53">
        <v>6</v>
      </c>
      <c r="F14" s="42">
        <f>VLOOKUP(E14,баллы!$A$2:$B$41,2,FALSE)</f>
        <v>5</v>
      </c>
      <c r="G14" s="22">
        <f t="shared" si="0"/>
        <v>8.028846153846153</v>
      </c>
      <c r="L14" s="79" t="str">
        <f t="shared" si="1"/>
        <v>РычковАлексей</v>
      </c>
      <c r="M14" s="80">
        <f t="shared" si="2"/>
        <v>8.028846153846153</v>
      </c>
    </row>
    <row r="15" spans="1:13" ht="12.75">
      <c r="A15" s="2" t="s">
        <v>62</v>
      </c>
      <c r="B15" s="2" t="s">
        <v>63</v>
      </c>
      <c r="C15" s="9" t="s">
        <v>26</v>
      </c>
      <c r="D15" s="61">
        <f>VLOOKUP(A15&amp;B15,'Итог.'!$S$6:$Y$104,2,FALSE)</f>
        <v>3</v>
      </c>
      <c r="E15" s="53">
        <v>7</v>
      </c>
      <c r="F15" s="42">
        <f>VLOOKUP(E15,баллы!$A$2:$B$41,2,FALSE)</f>
        <v>4</v>
      </c>
      <c r="G15" s="22">
        <f t="shared" si="0"/>
        <v>6.423076923076923</v>
      </c>
      <c r="L15" s="79" t="str">
        <f t="shared" si="1"/>
        <v>АнучкинИгорь</v>
      </c>
      <c r="M15" s="80">
        <f t="shared" si="2"/>
        <v>6.423076923076923</v>
      </c>
    </row>
    <row r="16" spans="1:13" ht="12.75">
      <c r="A16" s="2" t="s">
        <v>81</v>
      </c>
      <c r="B16" s="2" t="s">
        <v>76</v>
      </c>
      <c r="C16" s="9" t="s">
        <v>26</v>
      </c>
      <c r="D16" s="61">
        <f>VLOOKUP(A16&amp;B16,'Итог.'!$S$6:$Y$104,2,FALSE)</f>
        <v>0</v>
      </c>
      <c r="E16" s="53">
        <v>8</v>
      </c>
      <c r="F16" s="42">
        <f>VLOOKUP(E16,баллы!$A$2:$B$41,2,FALSE)</f>
        <v>3</v>
      </c>
      <c r="G16" s="22">
        <f t="shared" si="0"/>
        <v>4.8173076923076925</v>
      </c>
      <c r="L16" s="79" t="str">
        <f t="shared" si="1"/>
        <v>ЕфимовАнтон</v>
      </c>
      <c r="M16" s="80">
        <f t="shared" si="2"/>
        <v>4.8173076923076925</v>
      </c>
    </row>
    <row r="17" spans="1:13" ht="12.75">
      <c r="A17" s="8" t="s">
        <v>17</v>
      </c>
      <c r="B17" s="1" t="s">
        <v>77</v>
      </c>
      <c r="C17" s="9" t="s">
        <v>26</v>
      </c>
      <c r="D17" s="61">
        <f>VLOOKUP(A17&amp;B17,'Итог.'!$S$6:$Y$104,2,FALSE)</f>
        <v>1.5</v>
      </c>
      <c r="E17" s="53">
        <v>9</v>
      </c>
      <c r="F17" s="42">
        <f>VLOOKUP(E17,баллы!$A$2:$B$41,2,FALSE)</f>
        <v>2</v>
      </c>
      <c r="G17" s="22">
        <f t="shared" si="0"/>
        <v>3.2115384615384617</v>
      </c>
      <c r="L17" s="79" t="str">
        <f t="shared" si="1"/>
        <v>КотиковАртем</v>
      </c>
      <c r="M17" s="80">
        <f t="shared" si="2"/>
        <v>3.2115384615384617</v>
      </c>
    </row>
    <row r="18" spans="1:13" ht="12.75">
      <c r="A18" s="2" t="s">
        <v>18</v>
      </c>
      <c r="B18" s="2" t="s">
        <v>6</v>
      </c>
      <c r="C18" s="9" t="s">
        <v>21</v>
      </c>
      <c r="D18" s="61">
        <f>VLOOKUP(A18&amp;B18,'Итог.'!$S$6:$Y$104,2,FALSE)</f>
        <v>1.5</v>
      </c>
      <c r="E18" s="53">
        <v>10</v>
      </c>
      <c r="F18" s="42">
        <f>VLOOKUP(E18,баллы!$A$2:$B$41,2,FALSE)</f>
        <v>2</v>
      </c>
      <c r="G18" s="22">
        <f t="shared" si="0"/>
        <v>3.2115384615384617</v>
      </c>
      <c r="L18" s="79" t="str">
        <f t="shared" si="1"/>
        <v>СтаростинАлександр</v>
      </c>
      <c r="M18" s="80">
        <f t="shared" si="2"/>
        <v>3.2115384615384617</v>
      </c>
    </row>
    <row r="19" spans="1:13" ht="12.75">
      <c r="A19" s="2" t="s">
        <v>78</v>
      </c>
      <c r="B19" s="2" t="s">
        <v>79</v>
      </c>
      <c r="C19" s="10" t="s">
        <v>21</v>
      </c>
      <c r="D19" s="61">
        <f>VLOOKUP(A19&amp;B19,'Итог.'!$S$6:$Y$104,2,FALSE)</f>
        <v>0</v>
      </c>
      <c r="E19" s="53">
        <v>11</v>
      </c>
      <c r="F19" s="42">
        <f>VLOOKUP(E19,баллы!$A$2:$B$41,2,FALSE)</f>
        <v>1</v>
      </c>
      <c r="G19" s="22">
        <f t="shared" si="0"/>
        <v>1.6057692307692308</v>
      </c>
      <c r="L19" s="79" t="str">
        <f t="shared" si="1"/>
        <v>СусаревПавел</v>
      </c>
      <c r="M19" s="80">
        <f t="shared" si="2"/>
        <v>1.6057692307692308</v>
      </c>
    </row>
    <row r="20" spans="1:13" ht="12.75">
      <c r="A20" s="8" t="s">
        <v>46</v>
      </c>
      <c r="B20" s="1" t="s">
        <v>10</v>
      </c>
      <c r="C20" s="9" t="s">
        <v>28</v>
      </c>
      <c r="D20" s="61">
        <f>VLOOKUP(A20&amp;B20,'Итог.'!$S$6:$Y$104,2,FALSE)</f>
        <v>15</v>
      </c>
      <c r="E20" s="53">
        <v>12</v>
      </c>
      <c r="F20" s="42">
        <f>VLOOKUP(E20,баллы!$A$2:$B$41,2,FALSE)</f>
        <v>1</v>
      </c>
      <c r="G20" s="22">
        <f t="shared" si="0"/>
        <v>1.6057692307692308</v>
      </c>
      <c r="L20" s="79" t="str">
        <f t="shared" si="1"/>
        <v>ШвыревМаксим</v>
      </c>
      <c r="M20" s="80">
        <f t="shared" si="2"/>
        <v>1.6057692307692308</v>
      </c>
    </row>
    <row r="21" spans="1:13" ht="12.75">
      <c r="A21" s="93" t="s">
        <v>80</v>
      </c>
      <c r="B21" s="93" t="s">
        <v>7</v>
      </c>
      <c r="C21" s="9" t="s">
        <v>27</v>
      </c>
      <c r="D21" s="61">
        <f>VLOOKUP(A21&amp;B21,'Итог.'!$S$6:$Y$104,2,FALSE)</f>
        <v>0</v>
      </c>
      <c r="E21" s="53">
        <v>13</v>
      </c>
      <c r="F21" s="42">
        <f>VLOOKUP(E21,баллы!$A$2:$B$41,2,FALSE)</f>
        <v>1</v>
      </c>
      <c r="G21" s="22">
        <f t="shared" si="0"/>
        <v>1.6057692307692308</v>
      </c>
      <c r="L21" s="79" t="str">
        <f t="shared" si="1"/>
        <v>МелешкевичВиктор</v>
      </c>
      <c r="M21" s="80">
        <f t="shared" si="2"/>
        <v>1.6057692307692308</v>
      </c>
    </row>
    <row r="22" spans="1:13" ht="12.75">
      <c r="A22" s="93" t="s">
        <v>67</v>
      </c>
      <c r="B22" s="93" t="s">
        <v>13</v>
      </c>
      <c r="C22" s="9" t="s">
        <v>21</v>
      </c>
      <c r="D22" s="61">
        <f>VLOOKUP(A22&amp;B22,'Итог.'!$S$6:$Y$104,2,FALSE)</f>
        <v>1.5</v>
      </c>
      <c r="E22" s="53">
        <v>14</v>
      </c>
      <c r="F22" s="42">
        <f>VLOOKUP(E22,баллы!$A$2:$B$41,2,FALSE)</f>
        <v>1</v>
      </c>
      <c r="G22" s="22">
        <f t="shared" si="0"/>
        <v>1.6057692307692308</v>
      </c>
      <c r="L22" s="79" t="str">
        <f t="shared" si="1"/>
        <v>ПотаповАлексей</v>
      </c>
      <c r="M22" s="80">
        <f t="shared" si="2"/>
        <v>1.6057692307692308</v>
      </c>
    </row>
    <row r="23" spans="1:13" ht="12.75">
      <c r="A23" s="8"/>
      <c r="B23" s="1"/>
      <c r="C23" s="9"/>
      <c r="D23" s="61"/>
      <c r="E23" s="53"/>
      <c r="F23" s="42"/>
      <c r="G23" s="22"/>
      <c r="L23" s="79">
        <f t="shared" si="1"/>
      </c>
      <c r="M23" s="80">
        <f t="shared" si="2"/>
        <v>0</v>
      </c>
    </row>
    <row r="24" spans="1:13" ht="12.75">
      <c r="A24" s="8"/>
      <c r="B24" s="1"/>
      <c r="C24" s="9"/>
      <c r="D24" s="61"/>
      <c r="E24" s="53"/>
      <c r="F24" s="42"/>
      <c r="G24" s="22"/>
      <c r="L24" s="79">
        <f t="shared" si="1"/>
      </c>
      <c r="M24" s="80">
        <f t="shared" si="2"/>
        <v>0</v>
      </c>
    </row>
    <row r="25" spans="1:13" ht="12.75">
      <c r="A25" s="8"/>
      <c r="B25" s="1"/>
      <c r="C25" s="9"/>
      <c r="D25" s="61"/>
      <c r="E25" s="53"/>
      <c r="F25" s="42"/>
      <c r="G25" s="22"/>
      <c r="L25" s="79">
        <f t="shared" si="1"/>
      </c>
      <c r="M25" s="80">
        <f t="shared" si="2"/>
        <v>0</v>
      </c>
    </row>
    <row r="26" spans="1:13" ht="12.75">
      <c r="A26" s="8"/>
      <c r="B26" s="1"/>
      <c r="C26" s="10"/>
      <c r="D26" s="61"/>
      <c r="E26" s="53"/>
      <c r="F26" s="42"/>
      <c r="G26" s="22"/>
      <c r="L26" s="79">
        <f t="shared" si="1"/>
      </c>
      <c r="M26" s="80">
        <f t="shared" si="2"/>
        <v>0</v>
      </c>
    </row>
    <row r="27" spans="1:13" ht="12.75">
      <c r="A27" s="8"/>
      <c r="B27" s="1"/>
      <c r="C27" s="10"/>
      <c r="D27" s="61"/>
      <c r="E27" s="53"/>
      <c r="F27" s="42"/>
      <c r="G27" s="22"/>
      <c r="L27" s="79">
        <f t="shared" si="1"/>
      </c>
      <c r="M27" s="80">
        <f t="shared" si="2"/>
        <v>0</v>
      </c>
    </row>
    <row r="28" spans="1:13" ht="12.75">
      <c r="A28" s="8"/>
      <c r="B28" s="1"/>
      <c r="C28" s="10"/>
      <c r="D28" s="61"/>
      <c r="E28" s="53"/>
      <c r="F28" s="42"/>
      <c r="G28" s="22"/>
      <c r="L28" s="79">
        <f t="shared" si="1"/>
      </c>
      <c r="M28" s="80">
        <f t="shared" si="2"/>
        <v>0</v>
      </c>
    </row>
    <row r="29" spans="1:13" ht="12.75">
      <c r="A29" s="8"/>
      <c r="B29" s="1"/>
      <c r="C29" s="10"/>
      <c r="D29" s="61"/>
      <c r="E29" s="53"/>
      <c r="F29" s="42"/>
      <c r="G29" s="22"/>
      <c r="L29" s="79">
        <f t="shared" si="1"/>
      </c>
      <c r="M29" s="80">
        <f t="shared" si="2"/>
        <v>0</v>
      </c>
    </row>
    <row r="30" spans="12:13" ht="14.25" customHeight="1">
      <c r="L30" s="79">
        <f t="shared" si="1"/>
      </c>
      <c r="M30" s="80">
        <f t="shared" si="2"/>
        <v>0</v>
      </c>
    </row>
    <row r="31" spans="12:13" ht="12.75">
      <c r="L31" s="79">
        <f t="shared" si="1"/>
      </c>
      <c r="M31" s="80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2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8" t="s">
        <v>114</v>
      </c>
      <c r="B1" s="29"/>
    </row>
    <row r="2" spans="1:2" ht="13.5" thickBot="1">
      <c r="A2" s="30" t="s">
        <v>70</v>
      </c>
      <c r="B2" s="31"/>
    </row>
    <row r="3" spans="1:2" ht="25.5">
      <c r="A3" s="12" t="s">
        <v>40</v>
      </c>
      <c r="B3" s="24">
        <v>150</v>
      </c>
    </row>
    <row r="4" spans="1:2" ht="25.5">
      <c r="A4" s="44" t="s">
        <v>38</v>
      </c>
      <c r="B4" s="51">
        <f>'Итог.'!U52</f>
        <v>308.5480769230769</v>
      </c>
    </row>
    <row r="5" spans="1:2" ht="38.25">
      <c r="A5" s="43" t="s">
        <v>39</v>
      </c>
      <c r="B5" s="99">
        <f>SUM(D9:D43)</f>
        <v>210.8557692307692</v>
      </c>
    </row>
    <row r="6" spans="1:11" ht="13.5" thickBot="1">
      <c r="A6" s="13" t="s">
        <v>23</v>
      </c>
      <c r="B6" s="72">
        <f>B5/B4</f>
        <v>0.6833805977126117</v>
      </c>
      <c r="K6" s="4"/>
    </row>
    <row r="7" ht="13.5" thickBot="1">
      <c r="K7" s="4"/>
    </row>
    <row r="8" spans="1:13" s="3" customFormat="1" ht="27" customHeight="1" thickBot="1">
      <c r="A8" s="15" t="s">
        <v>24</v>
      </c>
      <c r="B8" s="16" t="s">
        <v>25</v>
      </c>
      <c r="C8" s="55" t="s">
        <v>30</v>
      </c>
      <c r="D8" s="40" t="s">
        <v>36</v>
      </c>
      <c r="E8" s="17" t="s">
        <v>32</v>
      </c>
      <c r="F8" s="17" t="s">
        <v>33</v>
      </c>
      <c r="G8" s="18" t="s">
        <v>22</v>
      </c>
      <c r="I8" s="11"/>
      <c r="J8" s="11"/>
      <c r="L8" s="81" t="s">
        <v>73</v>
      </c>
      <c r="M8" s="81"/>
    </row>
    <row r="9" spans="1:13" ht="12.75">
      <c r="A9" s="101" t="s">
        <v>42</v>
      </c>
      <c r="B9" s="102" t="s">
        <v>43</v>
      </c>
      <c r="C9" s="7" t="s">
        <v>85</v>
      </c>
      <c r="D9" s="103">
        <f>VLOOKUP(A9&amp;B9,'Итог.'!$S$6:$Y$104,3,FALSE)</f>
        <v>59.00961538461539</v>
      </c>
      <c r="E9" s="52">
        <v>3</v>
      </c>
      <c r="F9" s="41">
        <f>VLOOKUP(E9,баллы!$A$2:$B$41,2,FALSE)</f>
        <v>14</v>
      </c>
      <c r="G9" s="21">
        <f aca="true" t="shared" si="0" ref="G9:G27">F9*(1+$B$6)*$B$3/100</f>
        <v>35.35099255196484</v>
      </c>
      <c r="L9" s="79" t="str">
        <f aca="true" t="shared" si="1" ref="L9:L24">A9&amp;B9</f>
        <v>ТкачевВладимир</v>
      </c>
      <c r="M9" s="80">
        <f aca="true" t="shared" si="2" ref="M9:M24">G9</f>
        <v>35.35099255196484</v>
      </c>
    </row>
    <row r="10" spans="1:13" ht="12.75">
      <c r="A10" s="98" t="s">
        <v>86</v>
      </c>
      <c r="B10" s="2" t="s">
        <v>5</v>
      </c>
      <c r="C10" s="10" t="s">
        <v>85</v>
      </c>
      <c r="D10" s="100">
        <v>0</v>
      </c>
      <c r="E10" s="53">
        <v>6</v>
      </c>
      <c r="F10" s="42">
        <f>VLOOKUP(E10,баллы!$A$2:$B$41,2,FALSE)</f>
        <v>5</v>
      </c>
      <c r="G10" s="22">
        <f t="shared" si="0"/>
        <v>12.625354482844589</v>
      </c>
      <c r="L10" s="79" t="str">
        <f t="shared" si="1"/>
        <v>АнуфриевАндрей</v>
      </c>
      <c r="M10" s="80">
        <f t="shared" si="2"/>
        <v>12.625354482844589</v>
      </c>
    </row>
    <row r="11" spans="1:13" ht="12.75">
      <c r="A11" s="98" t="s">
        <v>0</v>
      </c>
      <c r="B11" s="2" t="s">
        <v>1</v>
      </c>
      <c r="C11" s="9" t="s">
        <v>85</v>
      </c>
      <c r="D11" s="100">
        <f>VLOOKUP(A11&amp;B11,'Итог.'!$S$6:$Y$104,3,FALSE)</f>
        <v>77.64423076923077</v>
      </c>
      <c r="E11" s="53">
        <v>8</v>
      </c>
      <c r="F11" s="42">
        <f>VLOOKUP(E11,баллы!$A$2:$B$41,2,FALSE)</f>
        <v>3</v>
      </c>
      <c r="G11" s="22">
        <f t="shared" si="0"/>
        <v>7.5752126897067535</v>
      </c>
      <c r="L11" s="79" t="str">
        <f t="shared" si="1"/>
        <v>РязанцевКирилл</v>
      </c>
      <c r="M11" s="80">
        <f t="shared" si="2"/>
        <v>7.5752126897067535</v>
      </c>
    </row>
    <row r="12" spans="1:13" ht="12.75">
      <c r="A12" s="98" t="s">
        <v>53</v>
      </c>
      <c r="B12" s="2" t="s">
        <v>45</v>
      </c>
      <c r="C12" s="9" t="s">
        <v>85</v>
      </c>
      <c r="D12" s="100">
        <f>VLOOKUP(A12&amp;B12,'Итог.'!$S$6:$Y$104,3,FALSE)</f>
        <v>10.5</v>
      </c>
      <c r="E12" s="53">
        <v>10</v>
      </c>
      <c r="F12" s="42">
        <f>VLOOKUP(E12,баллы!$A$2:$B$41,2,FALSE)</f>
        <v>2</v>
      </c>
      <c r="G12" s="22">
        <f t="shared" si="0"/>
        <v>5.050141793137835</v>
      </c>
      <c r="L12" s="79" t="str">
        <f t="shared" si="1"/>
        <v>ГорбатовАнатолий</v>
      </c>
      <c r="M12" s="80">
        <f t="shared" si="2"/>
        <v>5.050141793137835</v>
      </c>
    </row>
    <row r="13" spans="1:13" ht="12.75">
      <c r="A13" s="98" t="s">
        <v>87</v>
      </c>
      <c r="B13" s="2" t="s">
        <v>13</v>
      </c>
      <c r="C13" s="10" t="s">
        <v>85</v>
      </c>
      <c r="D13" s="100">
        <v>0</v>
      </c>
      <c r="E13" s="53">
        <v>11</v>
      </c>
      <c r="F13" s="42">
        <f>VLOOKUP(E13,баллы!$A$2:$B$41,2,FALSE)</f>
        <v>1</v>
      </c>
      <c r="G13" s="22">
        <f t="shared" si="0"/>
        <v>2.5250708965689177</v>
      </c>
      <c r="L13" s="79" t="str">
        <f t="shared" si="1"/>
        <v>ПростаковАлексей</v>
      </c>
      <c r="M13" s="80">
        <f t="shared" si="2"/>
        <v>2.5250708965689177</v>
      </c>
    </row>
    <row r="14" spans="1:13" ht="12.75">
      <c r="A14" s="8" t="s">
        <v>16</v>
      </c>
      <c r="B14" s="1" t="s">
        <v>6</v>
      </c>
      <c r="C14" s="9" t="s">
        <v>85</v>
      </c>
      <c r="D14" s="100">
        <f>VLOOKUP(A14&amp;B14,'Итог.'!$S$6:$Y$104,3,FALSE)</f>
        <v>1.5</v>
      </c>
      <c r="E14" s="53">
        <v>12</v>
      </c>
      <c r="F14" s="42">
        <f>VLOOKUP(E14,баллы!$A$2:$B$41,2,FALSE)</f>
        <v>1</v>
      </c>
      <c r="G14" s="22">
        <f t="shared" si="0"/>
        <v>2.5250708965689177</v>
      </c>
      <c r="L14" s="79" t="str">
        <f t="shared" si="1"/>
        <v>СидоровскийАлександр</v>
      </c>
      <c r="M14" s="80">
        <f t="shared" si="2"/>
        <v>2.5250708965689177</v>
      </c>
    </row>
    <row r="15" spans="1:13" ht="12.75">
      <c r="A15" s="98" t="s">
        <v>88</v>
      </c>
      <c r="B15" s="2" t="s">
        <v>6</v>
      </c>
      <c r="C15" s="9" t="s">
        <v>85</v>
      </c>
      <c r="D15" s="100">
        <v>0</v>
      </c>
      <c r="E15" s="53">
        <v>13</v>
      </c>
      <c r="F15" s="42">
        <f>VLOOKUP(E15,баллы!$A$2:$B$41,2,FALSE)</f>
        <v>1</v>
      </c>
      <c r="G15" s="22">
        <f t="shared" si="0"/>
        <v>2.5250708965689177</v>
      </c>
      <c r="L15" s="79" t="str">
        <f t="shared" si="1"/>
        <v>КудреватыхАлександр</v>
      </c>
      <c r="M15" s="80">
        <f t="shared" si="2"/>
        <v>2.5250708965689177</v>
      </c>
    </row>
    <row r="16" spans="1:13" ht="12.75">
      <c r="A16" s="98" t="s">
        <v>54</v>
      </c>
      <c r="B16" s="2" t="s">
        <v>41</v>
      </c>
      <c r="C16" s="9" t="s">
        <v>85</v>
      </c>
      <c r="D16" s="100">
        <f>VLOOKUP(A16&amp;B16,'Итог.'!$S$6:$Y$104,3,FALSE)</f>
        <v>23.980769230769234</v>
      </c>
      <c r="E16" s="53">
        <v>14</v>
      </c>
      <c r="F16" s="42">
        <f>VLOOKUP(E16,баллы!$A$2:$B$41,2,FALSE)</f>
        <v>1</v>
      </c>
      <c r="G16" s="22">
        <f t="shared" si="0"/>
        <v>2.5250708965689177</v>
      </c>
      <c r="L16" s="79" t="str">
        <f t="shared" si="1"/>
        <v>КороткихДмитрий</v>
      </c>
      <c r="M16" s="80">
        <f t="shared" si="2"/>
        <v>2.5250708965689177</v>
      </c>
    </row>
    <row r="17" spans="1:13" ht="12.75">
      <c r="A17" s="8" t="s">
        <v>8</v>
      </c>
      <c r="B17" s="1" t="s">
        <v>3</v>
      </c>
      <c r="C17" s="9" t="s">
        <v>85</v>
      </c>
      <c r="D17" s="100">
        <f>VLOOKUP(A17&amp;B17,'Итог.'!$S$6:$Y$104,3,FALSE)</f>
        <v>17.557692307692307</v>
      </c>
      <c r="E17" s="53">
        <v>15</v>
      </c>
      <c r="F17" s="42">
        <f>VLOOKUP(E17,баллы!$A$2:$B$41,2,FALSE)</f>
        <v>1</v>
      </c>
      <c r="G17" s="22">
        <f t="shared" si="0"/>
        <v>2.5250708965689177</v>
      </c>
      <c r="L17" s="79" t="str">
        <f t="shared" si="1"/>
        <v>КресманГеоргий</v>
      </c>
      <c r="M17" s="80">
        <f t="shared" si="2"/>
        <v>2.5250708965689177</v>
      </c>
    </row>
    <row r="18" spans="1:13" ht="12.75">
      <c r="A18" s="8" t="s">
        <v>89</v>
      </c>
      <c r="B18" s="1" t="s">
        <v>77</v>
      </c>
      <c r="C18" s="9" t="s">
        <v>85</v>
      </c>
      <c r="D18" s="100">
        <v>0</v>
      </c>
      <c r="E18" s="53">
        <v>16</v>
      </c>
      <c r="F18" s="42">
        <f>VLOOKUP(E18,баллы!$A$2:$B$41,2,FALSE)</f>
        <v>1</v>
      </c>
      <c r="G18" s="22">
        <f t="shared" si="0"/>
        <v>2.5250708965689177</v>
      </c>
      <c r="L18" s="79" t="str">
        <f t="shared" si="1"/>
        <v>ИвановАртем</v>
      </c>
      <c r="M18" s="80">
        <f t="shared" si="2"/>
        <v>2.5250708965689177</v>
      </c>
    </row>
    <row r="19" spans="1:13" ht="12.75">
      <c r="A19" s="8" t="s">
        <v>14</v>
      </c>
      <c r="B19" s="1" t="s">
        <v>15</v>
      </c>
      <c r="C19" s="10" t="s">
        <v>85</v>
      </c>
      <c r="D19" s="100">
        <f>VLOOKUP(A19&amp;B19,'Итог.'!$S$6:$Y$104,3,FALSE)</f>
        <v>1.5</v>
      </c>
      <c r="E19" s="53">
        <v>18</v>
      </c>
      <c r="F19" s="42">
        <f>VLOOKUP(E19,баллы!$A$2:$B$41,2,FALSE)</f>
        <v>1</v>
      </c>
      <c r="G19" s="22">
        <f t="shared" si="0"/>
        <v>2.5250708965689177</v>
      </c>
      <c r="L19" s="79" t="str">
        <f t="shared" si="1"/>
        <v>ЛукинВиталий</v>
      </c>
      <c r="M19" s="80">
        <f t="shared" si="2"/>
        <v>2.5250708965689177</v>
      </c>
    </row>
    <row r="20" spans="1:13" ht="12.75">
      <c r="A20" s="8" t="s">
        <v>75</v>
      </c>
      <c r="B20" s="1" t="s">
        <v>13</v>
      </c>
      <c r="C20" s="10" t="s">
        <v>85</v>
      </c>
      <c r="D20" s="100">
        <f>VLOOKUP(A20&amp;B20,'Итог.'!$S$6:$Y$104,3,FALSE)</f>
        <v>8.028846153846153</v>
      </c>
      <c r="E20" s="53">
        <v>19</v>
      </c>
      <c r="F20" s="42">
        <f>VLOOKUP(E20,баллы!$A$2:$B$41,2,FALSE)</f>
        <v>1</v>
      </c>
      <c r="G20" s="22">
        <f t="shared" si="0"/>
        <v>2.5250708965689177</v>
      </c>
      <c r="L20" s="79" t="str">
        <f t="shared" si="1"/>
        <v>РычковАлексей</v>
      </c>
      <c r="M20" s="80">
        <f t="shared" si="2"/>
        <v>2.5250708965689177</v>
      </c>
    </row>
    <row r="21" spans="1:13" ht="12.75">
      <c r="A21" s="8" t="s">
        <v>17</v>
      </c>
      <c r="B21" s="1" t="s">
        <v>77</v>
      </c>
      <c r="C21" s="10" t="s">
        <v>85</v>
      </c>
      <c r="D21" s="100">
        <f>VLOOKUP(A21&amp;B21,'Итог.'!$S$6:$Y$104,3,FALSE)</f>
        <v>4.711538461538462</v>
      </c>
      <c r="E21" s="53">
        <v>20</v>
      </c>
      <c r="F21" s="42">
        <f>VLOOKUP(E21,баллы!$A$2:$B$41,2,FALSE)</f>
        <v>1</v>
      </c>
      <c r="G21" s="22">
        <f t="shared" si="0"/>
        <v>2.5250708965689177</v>
      </c>
      <c r="L21" s="79" t="str">
        <f t="shared" si="1"/>
        <v>КотиковАртем</v>
      </c>
      <c r="M21" s="80">
        <f t="shared" si="2"/>
        <v>2.5250708965689177</v>
      </c>
    </row>
    <row r="22" spans="1:13" ht="12.75">
      <c r="A22" s="8" t="s">
        <v>90</v>
      </c>
      <c r="B22" s="1" t="s">
        <v>41</v>
      </c>
      <c r="C22" s="10" t="s">
        <v>85</v>
      </c>
      <c r="D22" s="100">
        <v>0</v>
      </c>
      <c r="E22" s="53">
        <v>21</v>
      </c>
      <c r="F22" s="42">
        <f>VLOOKUP(E22,баллы!$A$2:$B$41,2,FALSE)</f>
        <v>1</v>
      </c>
      <c r="G22" s="22">
        <f t="shared" si="0"/>
        <v>2.5250708965689177</v>
      </c>
      <c r="L22" s="79" t="str">
        <f t="shared" si="1"/>
        <v>ШеварутинДмитрий</v>
      </c>
      <c r="M22" s="80">
        <f t="shared" si="2"/>
        <v>2.5250708965689177</v>
      </c>
    </row>
    <row r="23" spans="1:13" ht="14.25" customHeight="1">
      <c r="A23" s="98" t="s">
        <v>91</v>
      </c>
      <c r="B23" s="2" t="s">
        <v>79</v>
      </c>
      <c r="C23" s="10" t="s">
        <v>85</v>
      </c>
      <c r="D23" s="100">
        <v>0</v>
      </c>
      <c r="E23" s="53">
        <v>22</v>
      </c>
      <c r="F23" s="42">
        <f>VLOOKUP(E23,баллы!$A$2:$B$41,2,FALSE)</f>
        <v>1</v>
      </c>
      <c r="G23" s="22">
        <f t="shared" si="0"/>
        <v>2.5250708965689177</v>
      </c>
      <c r="L23" s="79" t="str">
        <f t="shared" si="1"/>
        <v>БеленецПавел</v>
      </c>
      <c r="M23" s="80">
        <f t="shared" si="2"/>
        <v>2.5250708965689177</v>
      </c>
    </row>
    <row r="24" spans="1:13" ht="12.75">
      <c r="A24" s="98" t="s">
        <v>81</v>
      </c>
      <c r="B24" s="2" t="s">
        <v>76</v>
      </c>
      <c r="C24" s="10" t="s">
        <v>85</v>
      </c>
      <c r="D24" s="100">
        <f>VLOOKUP(A24&amp;B24,'Итог.'!$S$6:$Y$104,3,FALSE)</f>
        <v>4.8173076923076925</v>
      </c>
      <c r="E24" s="53">
        <v>23</v>
      </c>
      <c r="F24" s="42">
        <f>VLOOKUP(E24,баллы!$A$2:$B$41,2,FALSE)</f>
        <v>1</v>
      </c>
      <c r="G24" s="22">
        <f t="shared" si="0"/>
        <v>2.5250708965689177</v>
      </c>
      <c r="L24" s="79" t="str">
        <f t="shared" si="1"/>
        <v>ЕфимовАнтон</v>
      </c>
      <c r="M24" s="80">
        <f t="shared" si="2"/>
        <v>2.5250708965689177</v>
      </c>
    </row>
    <row r="25" spans="1:13" ht="12.75">
      <c r="A25" s="98" t="s">
        <v>80</v>
      </c>
      <c r="B25" s="2" t="s">
        <v>7</v>
      </c>
      <c r="C25" s="10" t="s">
        <v>85</v>
      </c>
      <c r="D25" s="100">
        <f>VLOOKUP(A25&amp;B25,'Итог.'!$S$6:$Y$104,3,FALSE)</f>
        <v>1.6057692307692308</v>
      </c>
      <c r="E25" s="53">
        <v>24</v>
      </c>
      <c r="F25" s="42">
        <f>VLOOKUP(E25,баллы!$A$2:$B$41,2,FALSE)</f>
        <v>1</v>
      </c>
      <c r="G25" s="22">
        <f t="shared" si="0"/>
        <v>2.5250708965689177</v>
      </c>
      <c r="L25" s="79" t="str">
        <f>A25&amp;B25</f>
        <v>МелешкевичВиктор</v>
      </c>
      <c r="M25" s="80">
        <f>G25</f>
        <v>2.5250708965689177</v>
      </c>
    </row>
    <row r="26" spans="1:13" ht="12.75">
      <c r="A26" s="98" t="s">
        <v>92</v>
      </c>
      <c r="B26" s="2" t="s">
        <v>63</v>
      </c>
      <c r="C26" s="10" t="s">
        <v>85</v>
      </c>
      <c r="D26" s="100">
        <v>0</v>
      </c>
      <c r="E26" s="53">
        <v>25</v>
      </c>
      <c r="F26" s="42">
        <f>VLOOKUP(E26,баллы!$A$2:$B$41,2,FALSE)</f>
        <v>1</v>
      </c>
      <c r="G26" s="22">
        <f t="shared" si="0"/>
        <v>2.5250708965689177</v>
      </c>
      <c r="L26" s="79" t="str">
        <f>A26&amp;B26</f>
        <v>МилютинИгорь</v>
      </c>
      <c r="M26" s="80">
        <f>G26</f>
        <v>2.5250708965689177</v>
      </c>
    </row>
    <row r="27" spans="1:13" ht="13.5" thickBot="1">
      <c r="A27" s="13" t="s">
        <v>93</v>
      </c>
      <c r="B27" s="104" t="s">
        <v>94</v>
      </c>
      <c r="C27" s="109" t="s">
        <v>85</v>
      </c>
      <c r="D27" s="105">
        <v>0</v>
      </c>
      <c r="E27" s="106">
        <v>26</v>
      </c>
      <c r="F27" s="107">
        <f>VLOOKUP(E27,баллы!$A$2:$B$41,2,FALSE)</f>
        <v>1</v>
      </c>
      <c r="G27" s="108">
        <f t="shared" si="0"/>
        <v>2.5250708965689177</v>
      </c>
      <c r="L27" s="79" t="str">
        <f>A27&amp;B27</f>
        <v>КолчановМихаил</v>
      </c>
      <c r="M27" s="80">
        <f>G27</f>
        <v>2.5250708965689177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27"/>
  <sheetViews>
    <sheetView zoomScale="80" zoomScaleNormal="80" zoomScalePageLayoutView="0" workbookViewId="0" topLeftCell="A1">
      <selection activeCell="E9" sqref="E9:E24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8" t="s">
        <v>102</v>
      </c>
      <c r="B1" s="29"/>
    </row>
    <row r="2" spans="1:2" ht="13.5" thickBot="1">
      <c r="A2" s="30" t="s">
        <v>70</v>
      </c>
      <c r="B2" s="31"/>
    </row>
    <row r="3" spans="1:2" ht="25.5">
      <c r="A3" s="12" t="s">
        <v>40</v>
      </c>
      <c r="B3" s="24">
        <v>100</v>
      </c>
    </row>
    <row r="4" spans="1:2" ht="25.5">
      <c r="A4" s="44" t="s">
        <v>38</v>
      </c>
      <c r="B4" s="51">
        <f>'Итог.'!V52</f>
        <v>394.4004874064202</v>
      </c>
    </row>
    <row r="5" spans="1:2" ht="38.25">
      <c r="A5" s="43" t="s">
        <v>39</v>
      </c>
      <c r="B5" s="99">
        <f>SUM(D9:D43)</f>
        <v>45.817662175152286</v>
      </c>
    </row>
    <row r="6" spans="1:11" ht="13.5" thickBot="1">
      <c r="A6" s="13" t="s">
        <v>23</v>
      </c>
      <c r="B6" s="72">
        <f>B5/B4</f>
        <v>0.11617039947503485</v>
      </c>
      <c r="K6" s="4"/>
    </row>
    <row r="7" ht="13.5" thickBot="1">
      <c r="K7" s="4"/>
    </row>
    <row r="8" spans="1:13" s="3" customFormat="1" ht="27" customHeight="1" thickBot="1">
      <c r="A8" s="15" t="s">
        <v>24</v>
      </c>
      <c r="B8" s="16" t="s">
        <v>25</v>
      </c>
      <c r="C8" s="55" t="s">
        <v>30</v>
      </c>
      <c r="D8" s="40" t="s">
        <v>36</v>
      </c>
      <c r="E8" s="17" t="s">
        <v>32</v>
      </c>
      <c r="F8" s="17" t="s">
        <v>33</v>
      </c>
      <c r="G8" s="18" t="s">
        <v>22</v>
      </c>
      <c r="I8" s="11"/>
      <c r="J8" s="11"/>
      <c r="L8" s="81" t="s">
        <v>73</v>
      </c>
      <c r="M8" s="81"/>
    </row>
    <row r="9" spans="1:13" ht="12.75">
      <c r="A9" s="1" t="s">
        <v>87</v>
      </c>
      <c r="B9" s="1" t="s">
        <v>13</v>
      </c>
      <c r="C9" s="1" t="s">
        <v>26</v>
      </c>
      <c r="D9" s="100">
        <f>VLOOKUP(A9&amp;B9,'Итог.'!$S$6:$Y$104,4,FALSE)</f>
        <v>2.5250708965689177</v>
      </c>
      <c r="E9" s="52">
        <v>1</v>
      </c>
      <c r="F9" s="41">
        <f>VLOOKUP(E9,баллы!$A$2:$B$41,2,FALSE)</f>
        <v>25</v>
      </c>
      <c r="G9" s="22">
        <f>(F9*(1+$B$6)*$B$3/100)*0.95</f>
        <v>26.509046987532084</v>
      </c>
      <c r="L9" s="79" t="str">
        <f aca="true" t="shared" si="0" ref="L9:L27">A9&amp;B9</f>
        <v>ПростаковАлексей</v>
      </c>
      <c r="M9" s="80">
        <f aca="true" t="shared" si="1" ref="M9:M27">G9</f>
        <v>26.509046987532084</v>
      </c>
    </row>
    <row r="10" spans="1:13" ht="12.75">
      <c r="A10" s="1" t="s">
        <v>8</v>
      </c>
      <c r="B10" s="1" t="s">
        <v>3</v>
      </c>
      <c r="C10" s="1" t="s">
        <v>26</v>
      </c>
      <c r="D10" s="100">
        <f>VLOOKUP(A10&amp;B10,'Итог.'!$S$6:$Y$104,4,FALSE)</f>
        <v>20.082763204261223</v>
      </c>
      <c r="E10" s="53">
        <v>2</v>
      </c>
      <c r="F10" s="42">
        <f>VLOOKUP(E10,баллы!$A$2:$B$41,2,FALSE)</f>
        <v>19</v>
      </c>
      <c r="G10" s="22">
        <f>(F10*(1+$B$6)*$B$3/100)*0.95</f>
        <v>20.146875710524377</v>
      </c>
      <c r="L10" s="79" t="str">
        <f t="shared" si="0"/>
        <v>КресманГеоргий</v>
      </c>
      <c r="M10" s="80">
        <f t="shared" si="1"/>
        <v>20.146875710524377</v>
      </c>
    </row>
    <row r="11" spans="1:13" ht="12.75">
      <c r="A11" s="1" t="s">
        <v>14</v>
      </c>
      <c r="B11" s="1" t="s">
        <v>15</v>
      </c>
      <c r="C11" s="1" t="s">
        <v>26</v>
      </c>
      <c r="D11" s="100">
        <f>VLOOKUP(A11&amp;B11,'Итог.'!$S$6:$Y$104,4,FALSE)</f>
        <v>4.025070896568918</v>
      </c>
      <c r="E11" s="53">
        <v>3</v>
      </c>
      <c r="F11" s="42">
        <f>VLOOKUP(E11,баллы!$A$2:$B$41,2,FALSE)</f>
        <v>14</v>
      </c>
      <c r="G11" s="22">
        <f aca="true" t="shared" si="2" ref="G11:G17">(F11*(1+$B$6)*$B$3/100)*0.95</f>
        <v>14.845066313017965</v>
      </c>
      <c r="L11" s="79" t="str">
        <f t="shared" si="0"/>
        <v>ЛукинВиталий</v>
      </c>
      <c r="M11" s="80">
        <f t="shared" si="1"/>
        <v>14.845066313017965</v>
      </c>
    </row>
    <row r="12" spans="1:13" ht="12.75">
      <c r="A12" s="1" t="s">
        <v>98</v>
      </c>
      <c r="B12" s="1" t="s">
        <v>99</v>
      </c>
      <c r="C12" s="1" t="s">
        <v>26</v>
      </c>
      <c r="D12" s="100">
        <v>0</v>
      </c>
      <c r="E12" s="53">
        <v>4</v>
      </c>
      <c r="F12" s="42">
        <f>VLOOKUP(E12,баллы!$A$2:$B$41,2,FALSE)</f>
        <v>10</v>
      </c>
      <c r="G12" s="22">
        <f t="shared" si="2"/>
        <v>10.603618795012832</v>
      </c>
      <c r="L12" s="79" t="str">
        <f t="shared" si="0"/>
        <v>МехтиевАриф</v>
      </c>
      <c r="M12" s="80">
        <f t="shared" si="1"/>
        <v>10.603618795012832</v>
      </c>
    </row>
    <row r="13" spans="1:13" ht="12.75">
      <c r="A13" s="1" t="s">
        <v>100</v>
      </c>
      <c r="B13" s="1" t="s">
        <v>6</v>
      </c>
      <c r="C13" s="1"/>
      <c r="D13" s="100">
        <v>0</v>
      </c>
      <c r="E13" s="53">
        <v>5</v>
      </c>
      <c r="F13" s="42">
        <f>VLOOKUP(E13,баллы!$A$2:$B$41,2,FALSE)</f>
        <v>7</v>
      </c>
      <c r="G13" s="22">
        <f t="shared" si="2"/>
        <v>7.422533156508982</v>
      </c>
      <c r="L13" s="79" t="str">
        <f t="shared" si="0"/>
        <v>ТармоловАлександр</v>
      </c>
      <c r="M13" s="80">
        <f t="shared" si="1"/>
        <v>7.422533156508982</v>
      </c>
    </row>
    <row r="14" spans="1:13" ht="12.75">
      <c r="A14" s="1" t="s">
        <v>62</v>
      </c>
      <c r="B14" s="1" t="s">
        <v>63</v>
      </c>
      <c r="C14" s="1" t="s">
        <v>26</v>
      </c>
      <c r="D14" s="100">
        <f>VLOOKUP(A14&amp;B14,'Итог.'!$S$6:$Y$104,4,FALSE)</f>
        <v>9.423076923076923</v>
      </c>
      <c r="E14" s="53">
        <v>6</v>
      </c>
      <c r="F14" s="42">
        <f>VLOOKUP(E14,баллы!$A$2:$B$41,2,FALSE)</f>
        <v>5</v>
      </c>
      <c r="G14" s="22">
        <f t="shared" si="2"/>
        <v>5.301809397506416</v>
      </c>
      <c r="L14" s="79" t="str">
        <f t="shared" si="0"/>
        <v>АнучкинИгорь</v>
      </c>
      <c r="M14" s="80">
        <f t="shared" si="1"/>
        <v>5.301809397506416</v>
      </c>
    </row>
    <row r="15" spans="1:13" ht="12.75">
      <c r="A15" s="1" t="s">
        <v>92</v>
      </c>
      <c r="B15" s="1" t="s">
        <v>63</v>
      </c>
      <c r="C15" s="1" t="s">
        <v>26</v>
      </c>
      <c r="D15" s="100">
        <f>VLOOKUP(A15&amp;B15,'Итог.'!$S$6:$Y$104,4,FALSE)</f>
        <v>2.5250708965689177</v>
      </c>
      <c r="E15" s="53">
        <v>7</v>
      </c>
      <c r="F15" s="42">
        <f>VLOOKUP(E15,баллы!$A$2:$B$41,2,FALSE)</f>
        <v>4</v>
      </c>
      <c r="G15" s="22">
        <f t="shared" si="2"/>
        <v>4.241447518005133</v>
      </c>
      <c r="L15" s="79" t="str">
        <f t="shared" si="0"/>
        <v>МилютинИгорь</v>
      </c>
      <c r="M15" s="80">
        <f t="shared" si="1"/>
        <v>4.241447518005133</v>
      </c>
    </row>
    <row r="16" spans="1:13" ht="12.75">
      <c r="A16" s="1" t="s">
        <v>17</v>
      </c>
      <c r="B16" s="1" t="s">
        <v>77</v>
      </c>
      <c r="C16" s="1" t="s">
        <v>26</v>
      </c>
      <c r="D16" s="100">
        <f>VLOOKUP(A16&amp;B16,'Итог.'!$S$6:$Y$104,4,FALSE)</f>
        <v>7.23660935810738</v>
      </c>
      <c r="E16" s="53">
        <v>8</v>
      </c>
      <c r="F16" s="42">
        <f>VLOOKUP(E16,баллы!$A$2:$B$41,2,FALSE)</f>
        <v>3</v>
      </c>
      <c r="G16" s="22">
        <f t="shared" si="2"/>
        <v>3.1810856385038497</v>
      </c>
      <c r="L16" s="79" t="str">
        <f t="shared" si="0"/>
        <v>КотиковАртем</v>
      </c>
      <c r="M16" s="80">
        <f t="shared" si="1"/>
        <v>3.1810856385038497</v>
      </c>
    </row>
    <row r="17" spans="1:13" ht="12.75">
      <c r="A17" s="1" t="s">
        <v>101</v>
      </c>
      <c r="B17" s="1" t="s">
        <v>94</v>
      </c>
      <c r="C17" s="1" t="s">
        <v>26</v>
      </c>
      <c r="D17" s="100">
        <v>0</v>
      </c>
      <c r="E17" s="53">
        <v>9</v>
      </c>
      <c r="F17" s="42">
        <f>VLOOKUP(E17,баллы!$A$2:$B$41,2,FALSE)</f>
        <v>2</v>
      </c>
      <c r="G17" s="22">
        <f t="shared" si="2"/>
        <v>2.1207237590025665</v>
      </c>
      <c r="L17" s="79" t="str">
        <f t="shared" si="0"/>
        <v>СмирновМихаил</v>
      </c>
      <c r="M17" s="80">
        <f t="shared" si="1"/>
        <v>2.1207237590025665</v>
      </c>
    </row>
    <row r="18" spans="1:13" ht="12.75">
      <c r="A18" s="8"/>
      <c r="B18" s="1"/>
      <c r="C18" s="9"/>
      <c r="D18" s="100"/>
      <c r="E18" s="53"/>
      <c r="F18" s="42"/>
      <c r="G18" s="22"/>
      <c r="L18" s="79">
        <f t="shared" si="0"/>
      </c>
      <c r="M18" s="80">
        <f t="shared" si="1"/>
        <v>0</v>
      </c>
    </row>
    <row r="19" spans="1:13" ht="12.75">
      <c r="A19" s="8"/>
      <c r="B19" s="1"/>
      <c r="C19" s="10"/>
      <c r="D19" s="100"/>
      <c r="E19" s="53"/>
      <c r="F19" s="42"/>
      <c r="G19" s="22"/>
      <c r="L19" s="79">
        <f t="shared" si="0"/>
      </c>
      <c r="M19" s="80">
        <f t="shared" si="1"/>
        <v>0</v>
      </c>
    </row>
    <row r="20" spans="1:13" ht="12.75">
      <c r="A20" s="8"/>
      <c r="B20" s="1"/>
      <c r="C20" s="10"/>
      <c r="D20" s="100"/>
      <c r="E20" s="53"/>
      <c r="F20" s="42"/>
      <c r="G20" s="22"/>
      <c r="L20" s="79">
        <f t="shared" si="0"/>
      </c>
      <c r="M20" s="80">
        <f t="shared" si="1"/>
        <v>0</v>
      </c>
    </row>
    <row r="21" spans="1:13" ht="12.75">
      <c r="A21" s="8"/>
      <c r="B21" s="1"/>
      <c r="C21" s="10"/>
      <c r="D21" s="100"/>
      <c r="E21" s="53"/>
      <c r="F21" s="42"/>
      <c r="G21" s="22"/>
      <c r="L21" s="79">
        <f t="shared" si="0"/>
      </c>
      <c r="M21" s="80">
        <f t="shared" si="1"/>
        <v>0</v>
      </c>
    </row>
    <row r="22" spans="1:13" ht="12.75">
      <c r="A22" s="8"/>
      <c r="B22" s="1"/>
      <c r="C22" s="10"/>
      <c r="D22" s="100"/>
      <c r="E22" s="53"/>
      <c r="F22" s="42"/>
      <c r="G22" s="22"/>
      <c r="L22" s="79">
        <f t="shared" si="0"/>
      </c>
      <c r="M22" s="80">
        <f t="shared" si="1"/>
        <v>0</v>
      </c>
    </row>
    <row r="23" spans="1:13" ht="14.25" customHeight="1">
      <c r="A23" s="98"/>
      <c r="B23" s="2"/>
      <c r="C23" s="10"/>
      <c r="D23" s="100"/>
      <c r="E23" s="53"/>
      <c r="F23" s="42"/>
      <c r="G23" s="22"/>
      <c r="L23" s="79">
        <f t="shared" si="0"/>
      </c>
      <c r="M23" s="80">
        <f t="shared" si="1"/>
        <v>0</v>
      </c>
    </row>
    <row r="24" spans="1:13" ht="12.75">
      <c r="A24" s="98"/>
      <c r="B24" s="2"/>
      <c r="C24" s="10"/>
      <c r="D24" s="100"/>
      <c r="E24" s="53"/>
      <c r="F24" s="42"/>
      <c r="G24" s="22"/>
      <c r="L24" s="79">
        <f t="shared" si="0"/>
      </c>
      <c r="M24" s="80">
        <f t="shared" si="1"/>
        <v>0</v>
      </c>
    </row>
    <row r="25" spans="1:13" ht="12.75">
      <c r="A25" s="98"/>
      <c r="B25" s="2"/>
      <c r="C25" s="10"/>
      <c r="D25" s="100"/>
      <c r="E25" s="53"/>
      <c r="F25" s="42"/>
      <c r="G25" s="22"/>
      <c r="L25" s="79">
        <f t="shared" si="0"/>
      </c>
      <c r="M25" s="80">
        <f t="shared" si="1"/>
        <v>0</v>
      </c>
    </row>
    <row r="26" spans="1:13" ht="12.75">
      <c r="A26" s="98"/>
      <c r="B26" s="2"/>
      <c r="C26" s="10"/>
      <c r="D26" s="100"/>
      <c r="E26" s="53"/>
      <c r="F26" s="42"/>
      <c r="G26" s="22"/>
      <c r="L26" s="79">
        <f t="shared" si="0"/>
      </c>
      <c r="M26" s="80">
        <f t="shared" si="1"/>
        <v>0</v>
      </c>
    </row>
    <row r="27" spans="1:13" ht="13.5" thickBot="1">
      <c r="A27" s="13"/>
      <c r="B27" s="104"/>
      <c r="C27" s="109"/>
      <c r="D27" s="105"/>
      <c r="E27" s="106"/>
      <c r="F27" s="107"/>
      <c r="G27" s="108"/>
      <c r="L27" s="79">
        <f t="shared" si="0"/>
      </c>
      <c r="M27" s="80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M26"/>
  <sheetViews>
    <sheetView zoomScale="80" zoomScaleNormal="80" zoomScalePageLayoutView="0" workbookViewId="0" topLeftCell="A1">
      <selection activeCell="I52" sqref="I52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8" t="s">
        <v>103</v>
      </c>
      <c r="B1" s="29"/>
    </row>
    <row r="2" spans="1:2" ht="13.5" thickBot="1">
      <c r="A2" s="30" t="s">
        <v>70</v>
      </c>
      <c r="B2" s="31"/>
    </row>
    <row r="3" spans="1:2" ht="25.5">
      <c r="A3" s="12" t="s">
        <v>40</v>
      </c>
      <c r="B3" s="24">
        <v>100</v>
      </c>
    </row>
    <row r="4" spans="1:2" ht="25.5">
      <c r="A4" s="44" t="s">
        <v>38</v>
      </c>
      <c r="B4" s="51">
        <f>'Итог.'!W52</f>
        <v>485.77269468203434</v>
      </c>
    </row>
    <row r="5" spans="1:2" ht="38.25">
      <c r="A5" s="43" t="s">
        <v>39</v>
      </c>
      <c r="B5" s="99">
        <f>SUM(D9:D42)</f>
        <v>298.4915640020089</v>
      </c>
    </row>
    <row r="6" spans="1:11" ht="13.5" thickBot="1">
      <c r="A6" s="13" t="s">
        <v>23</v>
      </c>
      <c r="B6" s="72">
        <f>B5/B4</f>
        <v>0.6144675632651367</v>
      </c>
      <c r="K6" s="4"/>
    </row>
    <row r="7" ht="13.5" thickBot="1">
      <c r="K7" s="4"/>
    </row>
    <row r="8" spans="1:13" s="3" customFormat="1" ht="27" customHeight="1" thickBot="1">
      <c r="A8" s="15" t="s">
        <v>24</v>
      </c>
      <c r="B8" s="16" t="s">
        <v>25</v>
      </c>
      <c r="C8" s="55" t="s">
        <v>30</v>
      </c>
      <c r="D8" s="40" t="s">
        <v>36</v>
      </c>
      <c r="E8" s="17" t="s">
        <v>32</v>
      </c>
      <c r="F8" s="17" t="s">
        <v>33</v>
      </c>
      <c r="G8" s="18" t="s">
        <v>22</v>
      </c>
      <c r="I8" s="11"/>
      <c r="J8" s="11"/>
      <c r="L8" s="81" t="s">
        <v>73</v>
      </c>
      <c r="M8" s="81"/>
    </row>
    <row r="9" spans="1:13" ht="12.75">
      <c r="A9" s="1" t="s">
        <v>0</v>
      </c>
      <c r="B9" s="1" t="s">
        <v>1</v>
      </c>
      <c r="C9" s="1" t="s">
        <v>26</v>
      </c>
      <c r="D9" s="100">
        <f>VLOOKUP(A9&amp;B9,'Итог.'!$S$6:$Y$104,5,FALSE)</f>
        <v>85.21944345893753</v>
      </c>
      <c r="E9" s="52">
        <v>1</v>
      </c>
      <c r="F9" s="41">
        <f>VLOOKUP(E9,баллы!$A$2:$B$41,2,FALSE)</f>
        <v>25</v>
      </c>
      <c r="G9" s="22">
        <f>(F9*(1+$B$6)*$B$3/100)</f>
        <v>40.36168908162841</v>
      </c>
      <c r="L9" s="79" t="str">
        <f aca="true" t="shared" si="0" ref="L9:L26">A9&amp;B9</f>
        <v>РязанцевКирилл</v>
      </c>
      <c r="M9" s="80">
        <f aca="true" t="shared" si="1" ref="M9:M26">G9</f>
        <v>40.36168908162841</v>
      </c>
    </row>
    <row r="10" spans="1:13" ht="12.75">
      <c r="A10" s="1" t="s">
        <v>42</v>
      </c>
      <c r="B10" s="1" t="s">
        <v>43</v>
      </c>
      <c r="C10" s="1" t="s">
        <v>44</v>
      </c>
      <c r="D10" s="100">
        <f>VLOOKUP(A10&amp;B10,'Итог.'!$S$6:$Y$104,5,FALSE)</f>
        <v>94.36060793658024</v>
      </c>
      <c r="E10" s="53">
        <v>2</v>
      </c>
      <c r="F10" s="42">
        <f>VLOOKUP(E10,баллы!$A$2:$B$41,2,FALSE)</f>
        <v>19</v>
      </c>
      <c r="G10" s="22">
        <f>(F10*(1+$B$6)*$B$3/100)</f>
        <v>30.674883702037597</v>
      </c>
      <c r="L10" s="79" t="str">
        <f t="shared" si="0"/>
        <v>ТкачевВладимир</v>
      </c>
      <c r="M10" s="80">
        <f t="shared" si="1"/>
        <v>30.674883702037597</v>
      </c>
    </row>
    <row r="11" spans="1:13" ht="12.75">
      <c r="A11" s="1" t="s">
        <v>53</v>
      </c>
      <c r="B11" s="1" t="s">
        <v>45</v>
      </c>
      <c r="C11" s="1" t="s">
        <v>26</v>
      </c>
      <c r="D11" s="100">
        <f>VLOOKUP(A11&amp;B11,'Итог.'!$S$6:$Y$104,5,FALSE)</f>
        <v>15.550141793137836</v>
      </c>
      <c r="E11" s="53">
        <v>3</v>
      </c>
      <c r="F11" s="42">
        <f>VLOOKUP(E11,баллы!$A$2:$B$41,2,FALSE)</f>
        <v>14</v>
      </c>
      <c r="G11" s="22">
        <f aca="true" t="shared" si="2" ref="G11:G26">(F11*(1+$B$6)*$B$3/100)</f>
        <v>22.602545885711912</v>
      </c>
      <c r="L11" s="79" t="str">
        <f t="shared" si="0"/>
        <v>ГорбатовАнатолий</v>
      </c>
      <c r="M11" s="80">
        <f t="shared" si="1"/>
        <v>22.602545885711912</v>
      </c>
    </row>
    <row r="12" spans="1:13" ht="12.75">
      <c r="A12" s="1" t="s">
        <v>16</v>
      </c>
      <c r="B12" s="1" t="s">
        <v>6</v>
      </c>
      <c r="C12" s="1" t="s">
        <v>27</v>
      </c>
      <c r="D12" s="100">
        <f>VLOOKUP(A12&amp;B12,'Итог.'!$S$6:$Y$104,5,FALSE)</f>
        <v>4.025070896568918</v>
      </c>
      <c r="E12" s="53">
        <v>4</v>
      </c>
      <c r="F12" s="42">
        <f>VLOOKUP(E12,баллы!$A$2:$B$41,2,FALSE)</f>
        <v>10</v>
      </c>
      <c r="G12" s="22">
        <f t="shared" si="2"/>
        <v>16.144675632651367</v>
      </c>
      <c r="L12" s="79" t="str">
        <f t="shared" si="0"/>
        <v>СидоровскийАлександр</v>
      </c>
      <c r="M12" s="80">
        <f t="shared" si="1"/>
        <v>16.144675632651367</v>
      </c>
    </row>
    <row r="13" spans="1:13" ht="12.75">
      <c r="A13" s="1" t="s">
        <v>62</v>
      </c>
      <c r="B13" s="1" t="s">
        <v>63</v>
      </c>
      <c r="C13" s="1" t="s">
        <v>26</v>
      </c>
      <c r="D13" s="100">
        <f>VLOOKUP(A13&amp;B13,'Итог.'!$S$6:$Y$104,5,FALSE)</f>
        <v>14.72488632058334</v>
      </c>
      <c r="E13" s="53">
        <v>5</v>
      </c>
      <c r="F13" s="42">
        <f>VLOOKUP(E13,баллы!$A$2:$B$41,2,FALSE)</f>
        <v>7</v>
      </c>
      <c r="G13" s="22">
        <f t="shared" si="2"/>
        <v>11.301272942855956</v>
      </c>
      <c r="L13" s="79" t="str">
        <f t="shared" si="0"/>
        <v>АнучкинИгорь</v>
      </c>
      <c r="M13" s="80">
        <f t="shared" si="1"/>
        <v>11.301272942855956</v>
      </c>
    </row>
    <row r="14" spans="1:13" ht="12.75">
      <c r="A14" s="1" t="s">
        <v>104</v>
      </c>
      <c r="B14" s="1" t="s">
        <v>6</v>
      </c>
      <c r="C14" s="1" t="s">
        <v>105</v>
      </c>
      <c r="D14" s="100">
        <v>0</v>
      </c>
      <c r="E14" s="53">
        <v>6</v>
      </c>
      <c r="F14" s="42">
        <f>VLOOKUP(E14,баллы!$A$2:$B$41,2,FALSE)</f>
        <v>5</v>
      </c>
      <c r="G14" s="22">
        <f t="shared" si="2"/>
        <v>8.072337816325684</v>
      </c>
      <c r="L14" s="79" t="str">
        <f t="shared" si="0"/>
        <v>РабиновичАлександр</v>
      </c>
      <c r="M14" s="80">
        <f t="shared" si="1"/>
        <v>8.072337816325684</v>
      </c>
    </row>
    <row r="15" spans="1:13" ht="12.75">
      <c r="A15" s="1" t="s">
        <v>106</v>
      </c>
      <c r="B15" s="1" t="s">
        <v>6</v>
      </c>
      <c r="C15" s="1" t="s">
        <v>105</v>
      </c>
      <c r="D15" s="100">
        <v>0</v>
      </c>
      <c r="E15" s="53">
        <v>7</v>
      </c>
      <c r="F15" s="42">
        <f>VLOOKUP(E15,баллы!$A$2:$B$41,2,FALSE)</f>
        <v>4</v>
      </c>
      <c r="G15" s="22">
        <f t="shared" si="2"/>
        <v>6.457870253060546</v>
      </c>
      <c r="L15" s="79" t="str">
        <f t="shared" si="0"/>
        <v>БородайАлександр</v>
      </c>
      <c r="M15" s="80">
        <f t="shared" si="1"/>
        <v>6.457870253060546</v>
      </c>
    </row>
    <row r="16" spans="1:13" ht="12.75">
      <c r="A16" s="1" t="s">
        <v>4</v>
      </c>
      <c r="B16" s="1" t="s">
        <v>5</v>
      </c>
      <c r="C16" s="1" t="s">
        <v>105</v>
      </c>
      <c r="D16" s="100">
        <f>VLOOKUP(A16&amp;B16,'Итог.'!$S$6:$Y$104,5,FALSE)</f>
        <v>4.5</v>
      </c>
      <c r="E16" s="53">
        <v>8</v>
      </c>
      <c r="F16" s="42">
        <f>VLOOKUP(E16,баллы!$A$2:$B$41,2,FALSE)</f>
        <v>3</v>
      </c>
      <c r="G16" s="22">
        <f t="shared" si="2"/>
        <v>4.843402689795409</v>
      </c>
      <c r="L16" s="79" t="str">
        <f t="shared" si="0"/>
        <v>ХорольскийАндрей</v>
      </c>
      <c r="M16" s="80">
        <f t="shared" si="1"/>
        <v>4.843402689795409</v>
      </c>
    </row>
    <row r="17" spans="1:13" ht="12.75">
      <c r="A17" s="8" t="s">
        <v>17</v>
      </c>
      <c r="B17" s="1" t="s">
        <v>77</v>
      </c>
      <c r="C17" s="9" t="s">
        <v>26</v>
      </c>
      <c r="D17" s="100">
        <f>VLOOKUP(A17&amp;B17,'Итог.'!$S$6:$Y$104,5,FALSE)</f>
        <v>8.91769499661123</v>
      </c>
      <c r="E17" s="53">
        <v>10</v>
      </c>
      <c r="F17" s="42">
        <f>VLOOKUP(E17,баллы!$A$2:$B$41,2,FALSE)</f>
        <v>2</v>
      </c>
      <c r="G17" s="22">
        <f t="shared" si="2"/>
        <v>3.228935126530273</v>
      </c>
      <c r="L17" s="79" t="str">
        <f t="shared" si="0"/>
        <v>КотиковАртем</v>
      </c>
      <c r="M17" s="80">
        <f t="shared" si="1"/>
        <v>3.228935126530273</v>
      </c>
    </row>
    <row r="18" spans="1:13" ht="12.75">
      <c r="A18" s="8" t="s">
        <v>81</v>
      </c>
      <c r="B18" s="1" t="s">
        <v>76</v>
      </c>
      <c r="C18" s="10" t="s">
        <v>26</v>
      </c>
      <c r="D18" s="100">
        <f>VLOOKUP(A18&amp;B18,'Итог.'!$S$6:$Y$104,5,FALSE)</f>
        <v>7.34237858887661</v>
      </c>
      <c r="E18" s="53">
        <v>11</v>
      </c>
      <c r="F18" s="42">
        <f>VLOOKUP(E18,баллы!$A$2:$B$41,2,FALSE)</f>
        <v>1</v>
      </c>
      <c r="G18" s="22">
        <f t="shared" si="2"/>
        <v>1.6144675632651364</v>
      </c>
      <c r="L18" s="79" t="str">
        <f t="shared" si="0"/>
        <v>ЕфимовАнтон</v>
      </c>
      <c r="M18" s="80">
        <f t="shared" si="1"/>
        <v>1.6144675632651364</v>
      </c>
    </row>
    <row r="19" spans="1:13" ht="12.75">
      <c r="A19" s="8" t="s">
        <v>80</v>
      </c>
      <c r="B19" s="1" t="s">
        <v>7</v>
      </c>
      <c r="C19" s="10" t="s">
        <v>27</v>
      </c>
      <c r="D19" s="100">
        <f>VLOOKUP(A19&amp;B19,'Итог.'!$S$6:$Y$104,5,FALSE)</f>
        <v>4.130840127338148</v>
      </c>
      <c r="E19" s="53">
        <v>12</v>
      </c>
      <c r="F19" s="42">
        <f>VLOOKUP(E19,баллы!$A$2:$B$41,2,FALSE)</f>
        <v>1</v>
      </c>
      <c r="G19" s="22">
        <f t="shared" si="2"/>
        <v>1.6144675632651364</v>
      </c>
      <c r="L19" s="79" t="str">
        <f t="shared" si="0"/>
        <v>МелешкевичВиктор</v>
      </c>
      <c r="M19" s="80">
        <f t="shared" si="1"/>
        <v>1.6144675632651364</v>
      </c>
    </row>
    <row r="20" spans="1:13" ht="12.75">
      <c r="A20" s="8" t="s">
        <v>107</v>
      </c>
      <c r="B20" s="1" t="s">
        <v>5</v>
      </c>
      <c r="C20" s="10" t="s">
        <v>105</v>
      </c>
      <c r="D20" s="100">
        <v>0</v>
      </c>
      <c r="E20" s="53">
        <v>13</v>
      </c>
      <c r="F20" s="42">
        <f>VLOOKUP(E20,баллы!$A$2:$B$41,2,FALSE)</f>
        <v>1</v>
      </c>
      <c r="G20" s="22">
        <f t="shared" si="2"/>
        <v>1.6144675632651364</v>
      </c>
      <c r="L20" s="79" t="str">
        <f t="shared" si="0"/>
        <v>ТурянскийАндрей</v>
      </c>
      <c r="M20" s="80">
        <f t="shared" si="1"/>
        <v>1.6144675632651364</v>
      </c>
    </row>
    <row r="21" spans="1:13" ht="12.75">
      <c r="A21" s="8" t="s">
        <v>14</v>
      </c>
      <c r="B21" s="1" t="s">
        <v>15</v>
      </c>
      <c r="C21" s="10" t="s">
        <v>26</v>
      </c>
      <c r="D21" s="100">
        <f>VLOOKUP(A21&amp;B21,'Итог.'!$S$6:$Y$104,5,FALSE)</f>
        <v>18.870137209586883</v>
      </c>
      <c r="E21" s="53">
        <v>14</v>
      </c>
      <c r="F21" s="42">
        <f>VLOOKUP(E21,баллы!$A$2:$B$41,2,FALSE)</f>
        <v>1</v>
      </c>
      <c r="G21" s="22">
        <f t="shared" si="2"/>
        <v>1.6144675632651364</v>
      </c>
      <c r="L21" s="79" t="str">
        <f t="shared" si="0"/>
        <v>ЛукинВиталий</v>
      </c>
      <c r="M21" s="80">
        <f t="shared" si="1"/>
        <v>1.6144675632651364</v>
      </c>
    </row>
    <row r="22" spans="1:13" ht="14.25" customHeight="1">
      <c r="A22" s="98" t="s">
        <v>101</v>
      </c>
      <c r="B22" s="2" t="s">
        <v>94</v>
      </c>
      <c r="C22" s="10" t="s">
        <v>26</v>
      </c>
      <c r="D22" s="100">
        <f>VLOOKUP(A22&amp;B22,'Итог.'!$S$6:$Y$104,5,FALSE)</f>
        <v>2.1207237590025665</v>
      </c>
      <c r="E22" s="53">
        <v>15</v>
      </c>
      <c r="F22" s="42">
        <f>VLOOKUP(E22,баллы!$A$2:$B$41,2,FALSE)</f>
        <v>1</v>
      </c>
      <c r="G22" s="22">
        <f t="shared" si="2"/>
        <v>1.6144675632651364</v>
      </c>
      <c r="L22" s="79" t="str">
        <f t="shared" si="0"/>
        <v>СмирновМихаил</v>
      </c>
      <c r="M22" s="80">
        <f t="shared" si="1"/>
        <v>1.6144675632651364</v>
      </c>
    </row>
    <row r="23" spans="1:13" ht="12.75">
      <c r="A23" s="98" t="s">
        <v>8</v>
      </c>
      <c r="B23" s="2" t="s">
        <v>3</v>
      </c>
      <c r="C23" s="10" t="s">
        <v>26</v>
      </c>
      <c r="D23" s="100">
        <f>VLOOKUP(A23&amp;B23,'Итог.'!$S$6:$Y$104,5,FALSE)</f>
        <v>38.7296389147856</v>
      </c>
      <c r="E23" s="53">
        <v>16</v>
      </c>
      <c r="F23" s="42">
        <f>VLOOKUP(E23,баллы!$A$2:$B$41,2,FALSE)</f>
        <v>1</v>
      </c>
      <c r="G23" s="22">
        <f t="shared" si="2"/>
        <v>1.6144675632651364</v>
      </c>
      <c r="L23" s="79" t="str">
        <f t="shared" si="0"/>
        <v>КресманГеоргий</v>
      </c>
      <c r="M23" s="80">
        <f t="shared" si="1"/>
        <v>1.6144675632651364</v>
      </c>
    </row>
    <row r="24" spans="1:13" ht="12.75">
      <c r="A24" s="98" t="s">
        <v>108</v>
      </c>
      <c r="B24" s="2" t="s">
        <v>19</v>
      </c>
      <c r="C24" s="10" t="s">
        <v>109</v>
      </c>
      <c r="D24" s="100">
        <v>0</v>
      </c>
      <c r="E24" s="53">
        <v>17</v>
      </c>
      <c r="F24" s="42">
        <f>VLOOKUP(E24,баллы!$A$2:$B$41,2,FALSE)</f>
        <v>1</v>
      </c>
      <c r="G24" s="22">
        <f t="shared" si="2"/>
        <v>1.6144675632651364</v>
      </c>
      <c r="L24" s="79" t="str">
        <f t="shared" si="0"/>
        <v>ПлоткоСергей</v>
      </c>
      <c r="M24" s="80">
        <f t="shared" si="1"/>
        <v>1.6144675632651364</v>
      </c>
    </row>
    <row r="25" spans="1:13" ht="12.75">
      <c r="A25" s="98" t="s">
        <v>110</v>
      </c>
      <c r="B25" s="2" t="s">
        <v>111</v>
      </c>
      <c r="C25" s="10" t="s">
        <v>105</v>
      </c>
      <c r="D25" s="100">
        <v>0</v>
      </c>
      <c r="E25" s="53">
        <v>18</v>
      </c>
      <c r="F25" s="42">
        <f>VLOOKUP(E25,баллы!$A$2:$B$41,2,FALSE)</f>
        <v>1</v>
      </c>
      <c r="G25" s="22">
        <f t="shared" si="2"/>
        <v>1.6144675632651364</v>
      </c>
      <c r="L25" s="79" t="str">
        <f t="shared" si="0"/>
        <v>ПлюхинЕвгений</v>
      </c>
      <c r="M25" s="80">
        <f t="shared" si="1"/>
        <v>1.6144675632651364</v>
      </c>
    </row>
    <row r="26" spans="1:13" ht="13.5" thickBot="1">
      <c r="A26" s="13" t="s">
        <v>112</v>
      </c>
      <c r="B26" s="104" t="s">
        <v>113</v>
      </c>
      <c r="C26" s="109" t="s">
        <v>105</v>
      </c>
      <c r="D26" s="100">
        <v>0</v>
      </c>
      <c r="E26" s="53">
        <v>19</v>
      </c>
      <c r="F26" s="42">
        <f>VLOOKUP(E26,баллы!$A$2:$B$41,2,FALSE)</f>
        <v>1</v>
      </c>
      <c r="G26" s="22">
        <f t="shared" si="2"/>
        <v>1.6144675632651364</v>
      </c>
      <c r="L26" s="79" t="str">
        <f t="shared" si="0"/>
        <v>ПавловПетр</v>
      </c>
      <c r="M26" s="80">
        <f t="shared" si="1"/>
        <v>1.6144675632651364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26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8" t="s">
        <v>115</v>
      </c>
      <c r="B1" s="29"/>
    </row>
    <row r="2" spans="1:2" ht="13.5" thickBot="1">
      <c r="A2" s="30" t="s">
        <v>70</v>
      </c>
      <c r="B2" s="31"/>
    </row>
    <row r="3" spans="1:2" ht="25.5">
      <c r="A3" s="12" t="s">
        <v>40</v>
      </c>
      <c r="B3" s="24">
        <v>125</v>
      </c>
    </row>
    <row r="4" spans="1:2" ht="25.5">
      <c r="A4" s="44" t="s">
        <v>38</v>
      </c>
      <c r="B4" s="51">
        <f>'Итог.'!X52</f>
        <v>599.2757647324771</v>
      </c>
    </row>
    <row r="5" spans="1:2" ht="38.25">
      <c r="A5" s="43" t="s">
        <v>39</v>
      </c>
      <c r="B5" s="99">
        <f>SUM(D9:D42)</f>
        <v>404.61731499670714</v>
      </c>
    </row>
    <row r="6" spans="1:11" ht="13.5" thickBot="1">
      <c r="A6" s="13" t="s">
        <v>23</v>
      </c>
      <c r="B6" s="72">
        <f>B5/B4</f>
        <v>0.6751771701919774</v>
      </c>
      <c r="K6" s="4"/>
    </row>
    <row r="7" ht="13.5" thickBot="1">
      <c r="K7" s="4"/>
    </row>
    <row r="8" spans="1:13" s="3" customFormat="1" ht="27" customHeight="1" thickBot="1">
      <c r="A8" s="15" t="s">
        <v>24</v>
      </c>
      <c r="B8" s="16" t="s">
        <v>25</v>
      </c>
      <c r="C8" s="55" t="s">
        <v>30</v>
      </c>
      <c r="D8" s="40" t="s">
        <v>36</v>
      </c>
      <c r="E8" s="17" t="s">
        <v>32</v>
      </c>
      <c r="F8" s="17" t="s">
        <v>33</v>
      </c>
      <c r="G8" s="18" t="s">
        <v>22</v>
      </c>
      <c r="I8" s="11"/>
      <c r="J8" s="11"/>
      <c r="L8" s="81" t="s">
        <v>73</v>
      </c>
      <c r="M8" s="81"/>
    </row>
    <row r="9" spans="1:13" ht="12.75">
      <c r="A9" s="5" t="s">
        <v>16</v>
      </c>
      <c r="B9" s="6" t="s">
        <v>6</v>
      </c>
      <c r="C9" s="7" t="s">
        <v>27</v>
      </c>
      <c r="D9" s="103">
        <f>VLOOKUP(A9&amp;B9,'Итог.'!$S$6:$Y$104,6,FALSE)</f>
        <v>20.169746529220284</v>
      </c>
      <c r="E9" s="52">
        <v>1</v>
      </c>
      <c r="F9" s="41">
        <f>VLOOKUP(E9,баллы!$A$2:$B$41,2,FALSE)</f>
        <v>25</v>
      </c>
      <c r="G9" s="21">
        <f aca="true" t="shared" si="0" ref="G9:G22">(F9*(1+$B$6)*$B$3/100)</f>
        <v>52.3492865684993</v>
      </c>
      <c r="L9" s="79" t="str">
        <f aca="true" t="shared" si="1" ref="L9:L26">A9&amp;B9</f>
        <v>СидоровскийАлександр</v>
      </c>
      <c r="M9" s="80">
        <f aca="true" t="shared" si="2" ref="M9:M26">G9</f>
        <v>52.3492865684993</v>
      </c>
    </row>
    <row r="10" spans="1:13" ht="12.75">
      <c r="A10" s="8" t="s">
        <v>0</v>
      </c>
      <c r="B10" s="1" t="s">
        <v>1</v>
      </c>
      <c r="C10" s="9" t="s">
        <v>26</v>
      </c>
      <c r="D10" s="100">
        <f>VLOOKUP(A10&amp;B10,'Итог.'!$S$6:$Y$104,6,FALSE)</f>
        <v>118.00591985085919</v>
      </c>
      <c r="E10" s="53">
        <v>2</v>
      </c>
      <c r="F10" s="42">
        <f>VLOOKUP(E10,баллы!$A$2:$B$41,2,FALSE)</f>
        <v>19</v>
      </c>
      <c r="G10" s="22">
        <f t="shared" si="0"/>
        <v>39.78545779205947</v>
      </c>
      <c r="L10" s="79" t="str">
        <f t="shared" si="1"/>
        <v>РязанцевКирилл</v>
      </c>
      <c r="M10" s="80">
        <f t="shared" si="2"/>
        <v>39.78545779205947</v>
      </c>
    </row>
    <row r="11" spans="1:13" ht="12.75">
      <c r="A11" s="8" t="s">
        <v>42</v>
      </c>
      <c r="B11" s="1" t="s">
        <v>43</v>
      </c>
      <c r="C11" s="9" t="s">
        <v>44</v>
      </c>
      <c r="D11" s="100">
        <f>VLOOKUP(A11&amp;B11,'Итог.'!$S$6:$Y$104,6,FALSE)</f>
        <v>96.53549163861783</v>
      </c>
      <c r="E11" s="53">
        <v>3</v>
      </c>
      <c r="F11" s="42">
        <f>VLOOKUP(E11,баллы!$A$2:$B$41,2,FALSE)</f>
        <v>14</v>
      </c>
      <c r="G11" s="22">
        <f t="shared" si="0"/>
        <v>29.315600478359606</v>
      </c>
      <c r="L11" s="79" t="str">
        <f t="shared" si="1"/>
        <v>ТкачевВладимир</v>
      </c>
      <c r="M11" s="80">
        <f t="shared" si="2"/>
        <v>29.315600478359606</v>
      </c>
    </row>
    <row r="12" spans="1:13" ht="12.75">
      <c r="A12" s="8" t="s">
        <v>14</v>
      </c>
      <c r="B12" s="1" t="s">
        <v>15</v>
      </c>
      <c r="C12" s="9" t="s">
        <v>26</v>
      </c>
      <c r="D12" s="100">
        <f>VLOOKUP(A12&amp;B12,'Итог.'!$S$6:$Y$104,6,FALSE)</f>
        <v>18.98460477285202</v>
      </c>
      <c r="E12" s="53">
        <v>4</v>
      </c>
      <c r="F12" s="42">
        <f>VLOOKUP(E12,баллы!$A$2:$B$41,2,FALSE)</f>
        <v>10</v>
      </c>
      <c r="G12" s="22">
        <f t="shared" si="0"/>
        <v>20.93971462739972</v>
      </c>
      <c r="L12" s="79" t="str">
        <f t="shared" si="1"/>
        <v>ЛукинВиталий</v>
      </c>
      <c r="M12" s="80">
        <f t="shared" si="2"/>
        <v>20.93971462739972</v>
      </c>
    </row>
    <row r="13" spans="1:13" ht="12.75">
      <c r="A13" s="8" t="s">
        <v>46</v>
      </c>
      <c r="B13" s="1" t="s">
        <v>10</v>
      </c>
      <c r="C13" s="9" t="s">
        <v>28</v>
      </c>
      <c r="D13" s="100">
        <f>VLOOKUP(A13&amp;B13,'Итог.'!$S$6:$Y$104,6,FALSE)</f>
        <v>16.60576923076923</v>
      </c>
      <c r="E13" s="53">
        <v>5</v>
      </c>
      <c r="F13" s="42">
        <f>VLOOKUP(E13,баллы!$A$2:$B$41,2,FALSE)</f>
        <v>7</v>
      </c>
      <c r="G13" s="22">
        <f t="shared" si="0"/>
        <v>14.657800239179803</v>
      </c>
      <c r="L13" s="79" t="str">
        <f t="shared" si="1"/>
        <v>ШвыревМаксим</v>
      </c>
      <c r="M13" s="80">
        <f t="shared" si="2"/>
        <v>14.657800239179803</v>
      </c>
    </row>
    <row r="14" spans="1:13" ht="12.75">
      <c r="A14" s="8" t="s">
        <v>8</v>
      </c>
      <c r="B14" s="1" t="s">
        <v>3</v>
      </c>
      <c r="C14" s="9" t="s">
        <v>26</v>
      </c>
      <c r="D14" s="100">
        <f>VLOOKUP(A14&amp;B14,'Итог.'!$S$6:$Y$104,6,FALSE)</f>
        <v>38.7296389147856</v>
      </c>
      <c r="E14" s="53">
        <v>6</v>
      </c>
      <c r="F14" s="42">
        <f>VLOOKUP(E14,баллы!$A$2:$B$41,2,FALSE)</f>
        <v>5</v>
      </c>
      <c r="G14" s="22">
        <f t="shared" si="0"/>
        <v>10.46985731369986</v>
      </c>
      <c r="L14" s="79" t="str">
        <f t="shared" si="1"/>
        <v>КресманГеоргий</v>
      </c>
      <c r="M14" s="80">
        <f t="shared" si="2"/>
        <v>10.46985731369986</v>
      </c>
    </row>
    <row r="15" spans="1:13" ht="12.75">
      <c r="A15" s="8" t="s">
        <v>62</v>
      </c>
      <c r="B15" s="1" t="s">
        <v>63</v>
      </c>
      <c r="C15" s="9" t="s">
        <v>26</v>
      </c>
      <c r="D15" s="100">
        <f>VLOOKUP(A15&amp;B15,'Итог.'!$S$6:$Y$104,6,FALSE)</f>
        <v>23.026159263439297</v>
      </c>
      <c r="E15" s="53">
        <v>7</v>
      </c>
      <c r="F15" s="42">
        <f>VLOOKUP(E15,баллы!$A$2:$B$41,2,FALSE)</f>
        <v>4</v>
      </c>
      <c r="G15" s="22">
        <f t="shared" si="0"/>
        <v>8.375885850959888</v>
      </c>
      <c r="L15" s="79" t="str">
        <f t="shared" si="1"/>
        <v>АнучкинИгорь</v>
      </c>
      <c r="M15" s="80">
        <f t="shared" si="2"/>
        <v>8.375885850959888</v>
      </c>
    </row>
    <row r="16" spans="1:13" ht="12.75">
      <c r="A16" s="8" t="s">
        <v>75</v>
      </c>
      <c r="B16" s="1" t="s">
        <v>13</v>
      </c>
      <c r="C16" s="9" t="s">
        <v>26</v>
      </c>
      <c r="D16" s="100">
        <f>VLOOKUP(A16&amp;B16,'Итог.'!$S$6:$Y$104,6,FALSE)</f>
        <v>10.553917050415071</v>
      </c>
      <c r="E16" s="53">
        <v>8</v>
      </c>
      <c r="F16" s="42">
        <f>VLOOKUP(E16,баллы!$A$2:$B$41,2,FALSE)</f>
        <v>3</v>
      </c>
      <c r="G16" s="22">
        <f t="shared" si="0"/>
        <v>6.281914388219916</v>
      </c>
      <c r="L16" s="79" t="str">
        <f t="shared" si="1"/>
        <v>РычковАлексей</v>
      </c>
      <c r="M16" s="80">
        <f t="shared" si="2"/>
        <v>6.281914388219916</v>
      </c>
    </row>
    <row r="17" spans="1:13" ht="12.75">
      <c r="A17" s="8" t="s">
        <v>89</v>
      </c>
      <c r="B17" s="1" t="s">
        <v>77</v>
      </c>
      <c r="C17" s="9" t="s">
        <v>26</v>
      </c>
      <c r="D17" s="100">
        <f>VLOOKUP(A17&amp;B17,'Итог.'!$S$6:$Y$104,6,FALSE)</f>
        <v>2.5250708965689177</v>
      </c>
      <c r="E17" s="53">
        <v>9</v>
      </c>
      <c r="F17" s="42">
        <f>VLOOKUP(E17,баллы!$A$2:$B$41,2,FALSE)</f>
        <v>2</v>
      </c>
      <c r="G17" s="22">
        <f t="shared" si="0"/>
        <v>4.187942925479944</v>
      </c>
      <c r="L17" s="79" t="str">
        <f t="shared" si="1"/>
        <v>ИвановАртем</v>
      </c>
      <c r="M17" s="80">
        <f t="shared" si="2"/>
        <v>4.187942925479944</v>
      </c>
    </row>
    <row r="18" spans="1:13" ht="12.75">
      <c r="A18" s="8" t="s">
        <v>88</v>
      </c>
      <c r="B18" s="1" t="s">
        <v>6</v>
      </c>
      <c r="C18" s="10" t="s">
        <v>26</v>
      </c>
      <c r="D18" s="100">
        <f>VLOOKUP(A18&amp;B18,'Итог.'!$S$6:$Y$104,6,FALSE)</f>
        <v>2.5250708965689177</v>
      </c>
      <c r="E18" s="53">
        <v>10</v>
      </c>
      <c r="F18" s="42">
        <f>VLOOKUP(E18,баллы!$A$2:$B$41,2,FALSE)</f>
        <v>2</v>
      </c>
      <c r="G18" s="22">
        <f t="shared" si="0"/>
        <v>4.187942925479944</v>
      </c>
      <c r="L18" s="79" t="str">
        <f t="shared" si="1"/>
        <v>КудреватыхАлександр</v>
      </c>
      <c r="M18" s="80">
        <f t="shared" si="2"/>
        <v>4.187942925479944</v>
      </c>
    </row>
    <row r="19" spans="1:13" ht="12.75">
      <c r="A19" s="8" t="s">
        <v>17</v>
      </c>
      <c r="B19" s="1" t="s">
        <v>77</v>
      </c>
      <c r="C19" s="10" t="s">
        <v>26</v>
      </c>
      <c r="D19" s="100">
        <f>VLOOKUP(A19&amp;B19,'Итог.'!$S$6:$Y$104,6,FALSE)</f>
        <v>9.621559226572584</v>
      </c>
      <c r="E19" s="53">
        <v>11</v>
      </c>
      <c r="F19" s="42">
        <f>VLOOKUP(E19,баллы!$A$2:$B$41,2,FALSE)</f>
        <v>1</v>
      </c>
      <c r="G19" s="22">
        <f t="shared" si="0"/>
        <v>2.093971462739972</v>
      </c>
      <c r="L19" s="79" t="str">
        <f t="shared" si="1"/>
        <v>КотиковАртем</v>
      </c>
      <c r="M19" s="80">
        <f t="shared" si="2"/>
        <v>2.093971462739972</v>
      </c>
    </row>
    <row r="20" spans="1:13" ht="12.75">
      <c r="A20" s="8" t="s">
        <v>87</v>
      </c>
      <c r="B20" s="1" t="s">
        <v>13</v>
      </c>
      <c r="C20" s="10" t="s">
        <v>26</v>
      </c>
      <c r="D20" s="100">
        <f>VLOOKUP(A20&amp;B20,'Итог.'!$S$6:$Y$104,6,FALSE)</f>
        <v>29.034117884101</v>
      </c>
      <c r="E20" s="53">
        <v>12</v>
      </c>
      <c r="F20" s="42">
        <f>VLOOKUP(E20,баллы!$A$2:$B$41,2,FALSE)</f>
        <v>1</v>
      </c>
      <c r="G20" s="22">
        <f t="shared" si="0"/>
        <v>2.093971462739972</v>
      </c>
      <c r="L20" s="79" t="str">
        <f t="shared" si="1"/>
        <v>ПростаковАлексей</v>
      </c>
      <c r="M20" s="80">
        <f t="shared" si="2"/>
        <v>2.093971462739972</v>
      </c>
    </row>
    <row r="21" spans="1:13" ht="12.75">
      <c r="A21" s="8" t="s">
        <v>4</v>
      </c>
      <c r="B21" s="1" t="s">
        <v>5</v>
      </c>
      <c r="C21" s="10" t="s">
        <v>105</v>
      </c>
      <c r="D21" s="100">
        <f>VLOOKUP(A21&amp;B21,'Итог.'!$S$6:$Y$104,6,FALSE)</f>
        <v>9.34340268979541</v>
      </c>
      <c r="E21" s="53">
        <v>13</v>
      </c>
      <c r="F21" s="42">
        <f>VLOOKUP(E21,баллы!$A$2:$B$41,2,FALSE)</f>
        <v>1</v>
      </c>
      <c r="G21" s="22">
        <f t="shared" si="0"/>
        <v>2.093971462739972</v>
      </c>
      <c r="L21" s="79" t="str">
        <f t="shared" si="1"/>
        <v>ХорольскийАндрей</v>
      </c>
      <c r="M21" s="80">
        <f t="shared" si="2"/>
        <v>2.093971462739972</v>
      </c>
    </row>
    <row r="22" spans="1:13" ht="14.25" customHeight="1">
      <c r="A22" s="98" t="s">
        <v>81</v>
      </c>
      <c r="B22" s="2" t="s">
        <v>76</v>
      </c>
      <c r="C22" s="10" t="s">
        <v>26</v>
      </c>
      <c r="D22" s="100">
        <f>VLOOKUP(A22&amp;B22,'Итог.'!$S$6:$Y$104,6,FALSE)</f>
        <v>8.956846152141747</v>
      </c>
      <c r="E22" s="53">
        <v>14</v>
      </c>
      <c r="F22" s="42">
        <f>VLOOKUP(E22,баллы!$A$2:$B$41,2,FALSE)</f>
        <v>1</v>
      </c>
      <c r="G22" s="22">
        <f t="shared" si="0"/>
        <v>2.093971462739972</v>
      </c>
      <c r="L22" s="79" t="str">
        <f t="shared" si="1"/>
        <v>ЕфимовАнтон</v>
      </c>
      <c r="M22" s="80">
        <f t="shared" si="2"/>
        <v>2.093971462739972</v>
      </c>
    </row>
    <row r="23" spans="1:13" ht="12.75">
      <c r="A23" s="98"/>
      <c r="B23" s="2"/>
      <c r="C23" s="10"/>
      <c r="D23" s="100"/>
      <c r="E23" s="53"/>
      <c r="F23" s="42"/>
      <c r="G23" s="22"/>
      <c r="L23" s="79">
        <f t="shared" si="1"/>
      </c>
      <c r="M23" s="80">
        <f t="shared" si="2"/>
        <v>0</v>
      </c>
    </row>
    <row r="24" spans="1:13" ht="12.75">
      <c r="A24" s="98"/>
      <c r="B24" s="2"/>
      <c r="C24" s="10"/>
      <c r="D24" s="100"/>
      <c r="E24" s="53"/>
      <c r="F24" s="42"/>
      <c r="G24" s="22"/>
      <c r="L24" s="79">
        <f t="shared" si="1"/>
      </c>
      <c r="M24" s="80">
        <f t="shared" si="2"/>
        <v>0</v>
      </c>
    </row>
    <row r="25" spans="1:13" ht="12.75">
      <c r="A25" s="98"/>
      <c r="B25" s="2"/>
      <c r="C25" s="10"/>
      <c r="D25" s="100"/>
      <c r="E25" s="53"/>
      <c r="F25" s="42"/>
      <c r="G25" s="22"/>
      <c r="L25" s="79">
        <f t="shared" si="1"/>
      </c>
      <c r="M25" s="80">
        <f t="shared" si="2"/>
        <v>0</v>
      </c>
    </row>
    <row r="26" spans="1:13" ht="13.5" thickBot="1">
      <c r="A26" s="13"/>
      <c r="B26" s="104"/>
      <c r="C26" s="109"/>
      <c r="D26" s="105"/>
      <c r="E26" s="106"/>
      <c r="F26" s="107"/>
      <c r="G26" s="108"/>
      <c r="L26" s="79">
        <f t="shared" si="1"/>
      </c>
      <c r="M26" s="80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="75" zoomScaleNormal="75" zoomScalePageLayoutView="0" workbookViewId="0" topLeftCell="A1">
      <selection activeCell="B7" sqref="B7"/>
    </sheetView>
  </sheetViews>
  <sheetFormatPr defaultColWidth="9.00390625" defaultRowHeight="12.75"/>
  <sheetData>
    <row r="1" spans="1:2" ht="13.5" thickBot="1">
      <c r="A1" s="82" t="s">
        <v>32</v>
      </c>
      <c r="B1" s="83" t="s">
        <v>74</v>
      </c>
    </row>
    <row r="2" spans="1:2" ht="12.75">
      <c r="A2" s="84">
        <v>1</v>
      </c>
      <c r="B2" s="85">
        <v>25</v>
      </c>
    </row>
    <row r="3" spans="1:2" ht="12.75">
      <c r="A3" s="20">
        <v>2</v>
      </c>
      <c r="B3" s="86">
        <v>19</v>
      </c>
    </row>
    <row r="4" spans="1:2" ht="12.75">
      <c r="A4" s="20">
        <v>3</v>
      </c>
      <c r="B4" s="86">
        <v>14</v>
      </c>
    </row>
    <row r="5" spans="1:2" ht="12.75">
      <c r="A5" s="20">
        <v>4</v>
      </c>
      <c r="B5" s="86">
        <v>10</v>
      </c>
    </row>
    <row r="6" spans="1:2" ht="12.75">
      <c r="A6" s="20">
        <v>5</v>
      </c>
      <c r="B6" s="86">
        <v>7</v>
      </c>
    </row>
    <row r="7" spans="1:2" ht="12.75">
      <c r="A7" s="20">
        <v>6</v>
      </c>
      <c r="B7" s="86">
        <v>5</v>
      </c>
    </row>
    <row r="8" spans="1:2" ht="12.75">
      <c r="A8" s="20">
        <v>7</v>
      </c>
      <c r="B8" s="86">
        <v>4</v>
      </c>
    </row>
    <row r="9" spans="1:2" ht="12.75">
      <c r="A9" s="20">
        <v>8</v>
      </c>
      <c r="B9" s="86">
        <v>3</v>
      </c>
    </row>
    <row r="10" spans="1:2" ht="12.75">
      <c r="A10" s="20">
        <v>9</v>
      </c>
      <c r="B10" s="86">
        <v>2</v>
      </c>
    </row>
    <row r="11" spans="1:2" ht="12.75">
      <c r="A11" s="20">
        <v>10</v>
      </c>
      <c r="B11" s="86">
        <v>2</v>
      </c>
    </row>
    <row r="12" spans="1:2" ht="12.75">
      <c r="A12" s="20">
        <v>11</v>
      </c>
      <c r="B12" s="86">
        <v>1</v>
      </c>
    </row>
    <row r="13" spans="1:2" ht="12.75">
      <c r="A13" s="20">
        <v>12</v>
      </c>
      <c r="B13" s="86">
        <v>1</v>
      </c>
    </row>
    <row r="14" spans="1:2" ht="12.75">
      <c r="A14" s="20">
        <v>13</v>
      </c>
      <c r="B14" s="86">
        <v>1</v>
      </c>
    </row>
    <row r="15" spans="1:2" ht="12.75">
      <c r="A15" s="20">
        <v>14</v>
      </c>
      <c r="B15" s="86">
        <v>1</v>
      </c>
    </row>
    <row r="16" spans="1:2" ht="12.75">
      <c r="A16" s="20">
        <v>15</v>
      </c>
      <c r="B16" s="86">
        <v>1</v>
      </c>
    </row>
    <row r="17" spans="1:2" ht="12.75">
      <c r="A17" s="20">
        <v>16</v>
      </c>
      <c r="B17" s="86">
        <v>1</v>
      </c>
    </row>
    <row r="18" spans="1:2" ht="12.75">
      <c r="A18" s="20">
        <v>17</v>
      </c>
      <c r="B18" s="86">
        <v>1</v>
      </c>
    </row>
    <row r="19" spans="1:2" ht="12.75">
      <c r="A19" s="20">
        <v>18</v>
      </c>
      <c r="B19" s="86">
        <v>1</v>
      </c>
    </row>
    <row r="20" spans="1:2" ht="12.75">
      <c r="A20" s="20">
        <v>19</v>
      </c>
      <c r="B20" s="86">
        <v>1</v>
      </c>
    </row>
    <row r="21" spans="1:2" ht="12.75">
      <c r="A21" s="20">
        <v>20</v>
      </c>
      <c r="B21" s="86">
        <v>1</v>
      </c>
    </row>
    <row r="22" spans="1:2" ht="12.75">
      <c r="A22" s="20">
        <v>21</v>
      </c>
      <c r="B22" s="86">
        <v>1</v>
      </c>
    </row>
    <row r="23" spans="1:2" ht="12.75">
      <c r="A23" s="20">
        <v>22</v>
      </c>
      <c r="B23" s="86">
        <v>1</v>
      </c>
    </row>
    <row r="24" spans="1:2" ht="12.75">
      <c r="A24" s="20">
        <v>23</v>
      </c>
      <c r="B24" s="86">
        <v>1</v>
      </c>
    </row>
    <row r="25" spans="1:2" ht="12.75">
      <c r="A25" s="20">
        <v>24</v>
      </c>
      <c r="B25" s="86">
        <v>1</v>
      </c>
    </row>
    <row r="26" spans="1:2" ht="12.75">
      <c r="A26" s="20">
        <v>25</v>
      </c>
      <c r="B26" s="86">
        <v>1</v>
      </c>
    </row>
    <row r="27" spans="1:2" ht="12.75">
      <c r="A27" s="20">
        <v>26</v>
      </c>
      <c r="B27" s="86">
        <v>1</v>
      </c>
    </row>
    <row r="28" spans="1:2" ht="12.75">
      <c r="A28" s="20">
        <v>27</v>
      </c>
      <c r="B28" s="86">
        <v>1</v>
      </c>
    </row>
    <row r="29" spans="1:2" ht="12.75">
      <c r="A29" s="20">
        <v>28</v>
      </c>
      <c r="B29" s="86">
        <v>1</v>
      </c>
    </row>
    <row r="30" spans="1:2" ht="12.75">
      <c r="A30" s="20">
        <v>29</v>
      </c>
      <c r="B30" s="86">
        <v>1</v>
      </c>
    </row>
    <row r="31" spans="1:2" ht="12.75">
      <c r="A31" s="20">
        <v>30</v>
      </c>
      <c r="B31" s="86">
        <v>1</v>
      </c>
    </row>
    <row r="32" spans="1:2" ht="12.75">
      <c r="A32" s="20">
        <v>31</v>
      </c>
      <c r="B32" s="86">
        <v>1</v>
      </c>
    </row>
    <row r="33" spans="1:2" ht="12.75">
      <c r="A33" s="20">
        <v>32</v>
      </c>
      <c r="B33" s="86">
        <v>1</v>
      </c>
    </row>
    <row r="34" spans="1:2" ht="12.75">
      <c r="A34" s="20">
        <v>33</v>
      </c>
      <c r="B34" s="86">
        <v>1</v>
      </c>
    </row>
    <row r="35" spans="1:2" ht="12.75">
      <c r="A35" s="20">
        <v>34</v>
      </c>
      <c r="B35" s="86">
        <v>1</v>
      </c>
    </row>
    <row r="36" spans="1:2" ht="12.75">
      <c r="A36" s="20">
        <v>35</v>
      </c>
      <c r="B36" s="86">
        <v>1</v>
      </c>
    </row>
    <row r="37" spans="1:2" ht="12.75">
      <c r="A37" s="20">
        <v>36</v>
      </c>
      <c r="B37" s="86">
        <v>1</v>
      </c>
    </row>
    <row r="38" spans="1:2" ht="12.75">
      <c r="A38" s="20">
        <v>37</v>
      </c>
      <c r="B38" s="86">
        <v>1</v>
      </c>
    </row>
    <row r="39" spans="1:2" ht="12.75">
      <c r="A39" s="20">
        <v>38</v>
      </c>
      <c r="B39" s="86">
        <v>1</v>
      </c>
    </row>
    <row r="40" spans="1:2" ht="12.75">
      <c r="A40" s="20">
        <v>39</v>
      </c>
      <c r="B40" s="86">
        <v>1</v>
      </c>
    </row>
    <row r="41" spans="1:2" ht="13.5" thickBot="1">
      <c r="A41" s="87">
        <v>40</v>
      </c>
      <c r="B41" s="88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GEOKHI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Tkachev V.V.</dc:creator>
  <cp:keywords/>
  <dc:description/>
  <cp:lastModifiedBy>Dmitry Milyokhin</cp:lastModifiedBy>
  <cp:lastPrinted>2007-10-20T09:52:47Z</cp:lastPrinted>
  <dcterms:created xsi:type="dcterms:W3CDTF">2007-02-12T11:00:23Z</dcterms:created>
  <dcterms:modified xsi:type="dcterms:W3CDTF">2013-06-08T04:06:28Z</dcterms:modified>
  <cp:category/>
  <cp:version/>
  <cp:contentType/>
  <cp:contentStatus/>
</cp:coreProperties>
</file>