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9035" windowHeight="11760" tabRatio="706" activeTab="0"/>
  </bookViews>
  <sheets>
    <sheet name="Итог." sheetId="1" r:id="rId1"/>
    <sheet name="04.02.2007 St." sheetId="2" r:id="rId2"/>
    <sheet name="19.02.2007 St.b." sheetId="3" r:id="rId3"/>
    <sheet name="05.05.2007 St." sheetId="4" r:id="rId4"/>
    <sheet name="23.06.2007 St." sheetId="5" r:id="rId5"/>
    <sheet name="29.07.2007 St." sheetId="6" r:id="rId6"/>
    <sheet name="12.08.2007 St.b." sheetId="7" r:id="rId7"/>
    <sheet name="18.08.2007 St." sheetId="8" r:id="rId8"/>
    <sheet name="19.10.2007 St." sheetId="9" r:id="rId9"/>
    <sheet name="баллы" sheetId="10" r:id="rId10"/>
  </sheets>
  <definedNames>
    <definedName name="_xlnm.Print_Area" localSheetId="0">'Итог.'!$A$1:$M$59</definedName>
  </definedNames>
  <calcPr fullCalcOnLoad="1"/>
</workbook>
</file>

<file path=xl/sharedStrings.xml><?xml version="1.0" encoding="utf-8"?>
<sst xmlns="http://schemas.openxmlformats.org/spreadsheetml/2006/main" count="784" uniqueCount="140">
  <si>
    <t>Алексеев</t>
  </si>
  <si>
    <t>Юрий</t>
  </si>
  <si>
    <t>Рязанцев</t>
  </si>
  <si>
    <t>Кирилл</t>
  </si>
  <si>
    <t>Антоненко</t>
  </si>
  <si>
    <t>Георгий</t>
  </si>
  <si>
    <t>Мехтиев</t>
  </si>
  <si>
    <t>Ариф</t>
  </si>
  <si>
    <t>Хорольский</t>
  </si>
  <si>
    <t>Андрей</t>
  </si>
  <si>
    <t>Суслов</t>
  </si>
  <si>
    <t>Александр</t>
  </si>
  <si>
    <t>Антонов</t>
  </si>
  <si>
    <t>Виктор</t>
  </si>
  <si>
    <t>Кресман</t>
  </si>
  <si>
    <t>Серегин</t>
  </si>
  <si>
    <t>Тимур</t>
  </si>
  <si>
    <t>Феколкин</t>
  </si>
  <si>
    <t>Игаев</t>
  </si>
  <si>
    <t>Максим</t>
  </si>
  <si>
    <t>Исламов</t>
  </si>
  <si>
    <t>Денис</t>
  </si>
  <si>
    <t>Простаков</t>
  </si>
  <si>
    <t>Алексей</t>
  </si>
  <si>
    <t>Корнев</t>
  </si>
  <si>
    <t>Павел</t>
  </si>
  <si>
    <t>Торлопов</t>
  </si>
  <si>
    <t>Лукин</t>
  </si>
  <si>
    <t>Виталий</t>
  </si>
  <si>
    <t>Сусарев</t>
  </si>
  <si>
    <t>Сидоровский</t>
  </si>
  <si>
    <t>Котиков</t>
  </si>
  <si>
    <t>Артем</t>
  </si>
  <si>
    <t>Старостин</t>
  </si>
  <si>
    <t>Зиновьев</t>
  </si>
  <si>
    <t>Сергей</t>
  </si>
  <si>
    <t>Дергачев</t>
  </si>
  <si>
    <t>Михаил</t>
  </si>
  <si>
    <t>Хорошавин</t>
  </si>
  <si>
    <t>Саратов</t>
  </si>
  <si>
    <t>Баллы в рейтинг</t>
  </si>
  <si>
    <t>Сила соревнований</t>
  </si>
  <si>
    <t>Фамилия</t>
  </si>
  <si>
    <t>Имя</t>
  </si>
  <si>
    <t>Москва</t>
  </si>
  <si>
    <t>Новороссийск</t>
  </si>
  <si>
    <t>Ростов-на-Дону</t>
  </si>
  <si>
    <t>Воронеж</t>
  </si>
  <si>
    <t>Ульяновск</t>
  </si>
  <si>
    <t>Химки</t>
  </si>
  <si>
    <t>Красноярск</t>
  </si>
  <si>
    <t>Люберцы</t>
  </si>
  <si>
    <t>Санкт-Петербург</t>
  </si>
  <si>
    <t>Город</t>
  </si>
  <si>
    <t>04.02.2007, Саратов</t>
  </si>
  <si>
    <t>Итоговый рейтинг</t>
  </si>
  <si>
    <t>Место</t>
  </si>
  <si>
    <t>Баллы за место</t>
  </si>
  <si>
    <t>04.02.07, Саратов, Winterstyle-07</t>
  </si>
  <si>
    <t>Итоговый рейтинг спортсменов за 2007 г.</t>
  </si>
  <si>
    <t>Стайл слалом. Мужчины.</t>
  </si>
  <si>
    <t>Стайл слалом, мужчины</t>
  </si>
  <si>
    <t>Место в рейтинге</t>
  </si>
  <si>
    <t>19.02.07, Москва, Ispo Battle 07</t>
  </si>
  <si>
    <t>Текущий рейтиг</t>
  </si>
  <si>
    <t>Текущий рейтинг</t>
  </si>
  <si>
    <t>19.02.2007, Москва, Ispo Battle</t>
  </si>
  <si>
    <t>Предварительная сумма всех рейтингов</t>
  </si>
  <si>
    <t>Предварительная сумма рейтингов участников</t>
  </si>
  <si>
    <t>Предварительный уровень соревнований</t>
  </si>
  <si>
    <t>Стайл слалом, мужчины, battle</t>
  </si>
  <si>
    <t>Дмитрий</t>
  </si>
  <si>
    <t>Ткачев</t>
  </si>
  <si>
    <t>Владимир</t>
  </si>
  <si>
    <t>Обнинск</t>
  </si>
  <si>
    <t>Анатолий</t>
  </si>
  <si>
    <t>Ануфриев</t>
  </si>
  <si>
    <t>Швырев</t>
  </si>
  <si>
    <t>Таранков</t>
  </si>
  <si>
    <t>Фаррух</t>
  </si>
  <si>
    <t>Никитин</t>
  </si>
  <si>
    <t>Алдар</t>
  </si>
  <si>
    <t>Дареев</t>
  </si>
  <si>
    <t xml:space="preserve">Истомин </t>
  </si>
  <si>
    <t xml:space="preserve">Журбенко </t>
  </si>
  <si>
    <t>Иван</t>
  </si>
  <si>
    <t>Шеварутин</t>
  </si>
  <si>
    <t>Гордин</t>
  </si>
  <si>
    <t>Адли</t>
  </si>
  <si>
    <t>Сумма баллов на этапе</t>
  </si>
  <si>
    <t>Сумма баллов</t>
  </si>
  <si>
    <t>06.05.2007, Воронеж</t>
  </si>
  <si>
    <t>05.05.2007, Воронеж</t>
  </si>
  <si>
    <t>Текущий рейтинг спортсменов на этапах</t>
  </si>
  <si>
    <t xml:space="preserve">19.02.07, Москва, Ispo Battle </t>
  </si>
  <si>
    <t>5-6.05.2007, Воронеж, Инлайн Весна в Воронеже '07</t>
  </si>
  <si>
    <t>Рычков</t>
  </si>
  <si>
    <t>Горбатов</t>
  </si>
  <si>
    <t>Коротких</t>
  </si>
  <si>
    <t>Бажутов</t>
  </si>
  <si>
    <t>Романов</t>
  </si>
  <si>
    <t>Вадим</t>
  </si>
  <si>
    <t>Санкт-Петребург</t>
  </si>
  <si>
    <t>Новосибирск</t>
  </si>
  <si>
    <t>ID</t>
  </si>
  <si>
    <t>id</t>
  </si>
  <si>
    <t>Тюмень</t>
  </si>
  <si>
    <t>Баллы</t>
  </si>
  <si>
    <t>Милехин</t>
  </si>
  <si>
    <t>Мелешкевич</t>
  </si>
  <si>
    <t>Шершнев</t>
  </si>
  <si>
    <t>Петров</t>
  </si>
  <si>
    <t>Самара</t>
  </si>
  <si>
    <t>Матвеев</t>
  </si>
  <si>
    <t>Ефимов</t>
  </si>
  <si>
    <t>Антон</t>
  </si>
  <si>
    <t>23.07.2007, Самара</t>
  </si>
  <si>
    <t>23-24.07.2007, Самара, Samara Open Contest '07</t>
  </si>
  <si>
    <t>Russia</t>
  </si>
  <si>
    <t>Беленец</t>
  </si>
  <si>
    <t>Кудреватых</t>
  </si>
  <si>
    <t>Роман</t>
  </si>
  <si>
    <t>Толстиков</t>
  </si>
  <si>
    <t>Илья</t>
  </si>
  <si>
    <t>Шалашов</t>
  </si>
  <si>
    <t>Лавренков</t>
  </si>
  <si>
    <t>28-29.07.2007 Москва, IFSA</t>
  </si>
  <si>
    <t>Неумоин</t>
  </si>
  <si>
    <t>Владивосток</t>
  </si>
  <si>
    <t>11-12.08.2007, Ярославль</t>
  </si>
  <si>
    <t>18-19.08.2007, Ростов-на-Дону</t>
  </si>
  <si>
    <t>Тармолов</t>
  </si>
  <si>
    <t>11-12.08.2007 Ярославль</t>
  </si>
  <si>
    <t>18-19.08.2007, Ростов-на-Дону, "Ростовская Fишка"</t>
  </si>
  <si>
    <t>Ульновск</t>
  </si>
  <si>
    <t>Турянский</t>
  </si>
  <si>
    <t>28-29.07.2007, Москва, Кубок Федерации, IFSA</t>
  </si>
  <si>
    <t>19.10.2007, Москва, Финал</t>
  </si>
  <si>
    <t>19.10.2007, Москва, Финал Чемпионата Федерации</t>
  </si>
  <si>
    <t>Томск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</si>
</sst>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color indexed="22"/>
      <name val="Arial Cyr"/>
      <family val="0"/>
    </font>
    <font>
      <b/>
      <sz val="10"/>
      <color indexed="2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 wrapText="1"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9" xfId="0" applyFont="1" applyFill="1" applyBorder="1" applyAlignment="1">
      <alignment wrapText="1"/>
    </xf>
    <xf numFmtId="2" fontId="0" fillId="4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3" borderId="16" xfId="0" applyFont="1" applyFill="1" applyBorder="1" applyAlignment="1">
      <alignment wrapText="1"/>
    </xf>
    <xf numFmtId="0" fontId="3" fillId="3" borderId="4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2" borderId="18" xfId="0" applyFill="1" applyBorder="1" applyAlignment="1">
      <alignment wrapText="1"/>
    </xf>
    <xf numFmtId="0" fontId="3" fillId="3" borderId="19" xfId="0" applyFont="1" applyFill="1" applyBorder="1" applyAlignment="1">
      <alignment/>
    </xf>
    <xf numFmtId="0" fontId="3" fillId="5" borderId="20" xfId="0" applyFont="1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ont="1" applyFill="1" applyBorder="1" applyAlignment="1">
      <alignment/>
    </xf>
    <xf numFmtId="0" fontId="0" fillId="5" borderId="25" xfId="0" applyFill="1" applyBorder="1" applyAlignment="1">
      <alignment/>
    </xf>
    <xf numFmtId="0" fontId="3" fillId="5" borderId="14" xfId="0" applyFont="1" applyFill="1" applyBorder="1" applyAlignment="1">
      <alignment/>
    </xf>
    <xf numFmtId="0" fontId="3" fillId="5" borderId="15" xfId="0" applyFont="1" applyFill="1" applyBorder="1" applyAlignment="1">
      <alignment/>
    </xf>
    <xf numFmtId="0" fontId="0" fillId="6" borderId="0" xfId="0" applyFill="1" applyAlignment="1">
      <alignment wrapText="1"/>
    </xf>
    <xf numFmtId="2" fontId="3" fillId="6" borderId="0" xfId="0" applyNumberFormat="1" applyFont="1" applyFill="1" applyAlignment="1">
      <alignment/>
    </xf>
    <xf numFmtId="0" fontId="0" fillId="3" borderId="26" xfId="0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2" borderId="27" xfId="0" applyFill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2" fontId="3" fillId="3" borderId="6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3" borderId="30" xfId="0" applyFill="1" applyBorder="1" applyAlignment="1">
      <alignment horizontal="center" wrapText="1"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 horizontal="center"/>
    </xf>
    <xf numFmtId="2" fontId="4" fillId="4" borderId="10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14" fontId="1" fillId="3" borderId="9" xfId="0" applyNumberFormat="1" applyFont="1" applyFill="1" applyBorder="1" applyAlignment="1">
      <alignment wrapText="1"/>
    </xf>
    <xf numFmtId="0" fontId="0" fillId="7" borderId="29" xfId="0" applyFill="1" applyBorder="1" applyAlignment="1">
      <alignment/>
    </xf>
    <xf numFmtId="0" fontId="1" fillId="7" borderId="1" xfId="0" applyFont="1" applyFill="1" applyBorder="1" applyAlignment="1">
      <alignment wrapText="1"/>
    </xf>
    <xf numFmtId="14" fontId="1" fillId="7" borderId="1" xfId="0" applyNumberFormat="1" applyFont="1" applyFill="1" applyBorder="1" applyAlignment="1">
      <alignment wrapText="1"/>
    </xf>
    <xf numFmtId="2" fontId="0" fillId="7" borderId="0" xfId="0" applyNumberFormat="1" applyFont="1" applyFill="1" applyBorder="1" applyAlignment="1">
      <alignment/>
    </xf>
    <xf numFmtId="2" fontId="0" fillId="7" borderId="0" xfId="0" applyNumberFormat="1" applyFont="1" applyFill="1" applyAlignment="1">
      <alignment/>
    </xf>
    <xf numFmtId="2" fontId="4" fillId="7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3" fillId="3" borderId="35" xfId="0" applyNumberFormat="1" applyFont="1" applyFill="1" applyBorder="1" applyAlignment="1">
      <alignment/>
    </xf>
    <xf numFmtId="2" fontId="3" fillId="3" borderId="17" xfId="0" applyNumberFormat="1" applyFont="1" applyFill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3" fontId="0" fillId="7" borderId="0" xfId="0" applyNumberForma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7" borderId="36" xfId="0" applyFont="1" applyFill="1" applyBorder="1" applyAlignment="1">
      <alignment/>
    </xf>
    <xf numFmtId="0" fontId="0" fillId="7" borderId="34" xfId="0" applyFont="1" applyFill="1" applyBorder="1" applyAlignment="1">
      <alignment/>
    </xf>
    <xf numFmtId="0" fontId="0" fillId="7" borderId="1" xfId="0" applyFill="1" applyBorder="1" applyAlignment="1">
      <alignment wrapText="1"/>
    </xf>
    <xf numFmtId="0" fontId="0" fillId="7" borderId="29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2" borderId="37" xfId="0" applyFill="1" applyBorder="1" applyAlignment="1">
      <alignment wrapText="1"/>
    </xf>
    <xf numFmtId="3" fontId="0" fillId="2" borderId="37" xfId="0" applyNumberFormat="1" applyFill="1" applyBorder="1" applyAlignment="1">
      <alignment/>
    </xf>
    <xf numFmtId="0" fontId="0" fillId="2" borderId="38" xfId="0" applyFill="1" applyBorder="1" applyAlignment="1">
      <alignment wrapText="1"/>
    </xf>
    <xf numFmtId="2" fontId="0" fillId="0" borderId="1" xfId="0" applyNumberFormat="1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38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2" fontId="0" fillId="0" borderId="3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2" fontId="3" fillId="0" borderId="40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5" xfId="0" applyFill="1" applyBorder="1" applyAlignment="1">
      <alignment/>
    </xf>
    <xf numFmtId="0" fontId="0" fillId="2" borderId="37" xfId="0" applyFill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9" xfId="0" applyFill="1" applyBorder="1" applyAlignment="1">
      <alignment/>
    </xf>
    <xf numFmtId="0" fontId="0" fillId="2" borderId="17" xfId="0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40" xfId="0" applyNumberFormat="1" applyFont="1" applyFill="1" applyBorder="1" applyAlignment="1">
      <alignment/>
    </xf>
    <xf numFmtId="0" fontId="0" fillId="0" borderId="44" xfId="0" applyFill="1" applyBorder="1" applyAlignment="1">
      <alignment/>
    </xf>
    <xf numFmtId="2" fontId="3" fillId="5" borderId="45" xfId="0" applyNumberFormat="1" applyFont="1" applyFill="1" applyBorder="1" applyAlignment="1">
      <alignment/>
    </xf>
    <xf numFmtId="0" fontId="0" fillId="2" borderId="46" xfId="0" applyFill="1" applyBorder="1" applyAlignment="1">
      <alignment wrapText="1"/>
    </xf>
    <xf numFmtId="0" fontId="0" fillId="2" borderId="47" xfId="0" applyFill="1" applyBorder="1" applyAlignment="1">
      <alignment/>
    </xf>
    <xf numFmtId="0" fontId="0" fillId="2" borderId="46" xfId="0" applyFill="1" applyBorder="1" applyAlignment="1">
      <alignment/>
    </xf>
    <xf numFmtId="3" fontId="0" fillId="2" borderId="47" xfId="0" applyNumberFormat="1" applyFill="1" applyBorder="1" applyAlignment="1">
      <alignment/>
    </xf>
    <xf numFmtId="2" fontId="4" fillId="4" borderId="9" xfId="0" applyNumberFormat="1" applyFont="1" applyFill="1" applyBorder="1" applyAlignment="1">
      <alignment/>
    </xf>
    <xf numFmtId="2" fontId="0" fillId="4" borderId="9" xfId="0" applyNumberFormat="1" applyFont="1" applyFill="1" applyBorder="1" applyAlignment="1">
      <alignment/>
    </xf>
    <xf numFmtId="2" fontId="0" fillId="4" borderId="48" xfId="0" applyNumberFormat="1" applyFont="1" applyFill="1" applyBorder="1" applyAlignment="1">
      <alignment/>
    </xf>
    <xf numFmtId="2" fontId="3" fillId="5" borderId="16" xfId="0" applyNumberFormat="1" applyFont="1" applyFill="1" applyBorder="1" applyAlignment="1">
      <alignment/>
    </xf>
    <xf numFmtId="0" fontId="3" fillId="5" borderId="40" xfId="0" applyFont="1" applyFill="1" applyBorder="1" applyAlignment="1">
      <alignment/>
    </xf>
    <xf numFmtId="2" fontId="4" fillId="4" borderId="49" xfId="0" applyNumberFormat="1" applyFont="1" applyFill="1" applyBorder="1" applyAlignment="1">
      <alignment/>
    </xf>
    <xf numFmtId="2" fontId="0" fillId="4" borderId="49" xfId="0" applyNumberFormat="1" applyFill="1" applyBorder="1" applyAlignment="1">
      <alignment/>
    </xf>
    <xf numFmtId="2" fontId="0" fillId="4" borderId="44" xfId="0" applyNumberFormat="1" applyFill="1" applyBorder="1" applyAlignment="1">
      <alignment/>
    </xf>
    <xf numFmtId="3" fontId="0" fillId="2" borderId="17" xfId="0" applyNumberFormat="1" applyFill="1" applyBorder="1" applyAlignment="1">
      <alignment/>
    </xf>
    <xf numFmtId="0" fontId="1" fillId="3" borderId="44" xfId="0" applyFont="1" applyFill="1" applyBorder="1" applyAlignment="1">
      <alignment wrapText="1"/>
    </xf>
    <xf numFmtId="2" fontId="0" fillId="0" borderId="29" xfId="0" applyNumberFormat="1" applyFont="1" applyFill="1" applyBorder="1" applyAlignment="1">
      <alignment/>
    </xf>
    <xf numFmtId="0" fontId="0" fillId="2" borderId="50" xfId="0" applyFill="1" applyBorder="1" applyAlignment="1">
      <alignment wrapText="1"/>
    </xf>
    <xf numFmtId="0" fontId="0" fillId="2" borderId="51" xfId="0" applyFill="1" applyBorder="1" applyAlignment="1">
      <alignment wrapText="1"/>
    </xf>
    <xf numFmtId="0" fontId="0" fillId="2" borderId="47" xfId="0" applyFill="1" applyBorder="1" applyAlignment="1">
      <alignment wrapText="1"/>
    </xf>
    <xf numFmtId="2" fontId="0" fillId="0" borderId="44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52" xfId="0" applyBorder="1" applyAlignment="1">
      <alignment/>
    </xf>
    <xf numFmtId="0" fontId="0" fillId="3" borderId="3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V71"/>
  <sheetViews>
    <sheetView tabSelected="1" zoomScale="80" zoomScaleNormal="80" workbookViewId="0" topLeftCell="A1">
      <selection activeCell="E2" sqref="E2"/>
    </sheetView>
  </sheetViews>
  <sheetFormatPr defaultColWidth="9.00390625" defaultRowHeight="12.75"/>
  <cols>
    <col min="1" max="1" width="13.375" style="0" customWidth="1"/>
    <col min="2" max="2" width="12.625" style="0" customWidth="1"/>
    <col min="3" max="3" width="17.00390625" style="0" customWidth="1"/>
    <col min="8" max="8" width="10.875" style="0" customWidth="1"/>
    <col min="9" max="9" width="12.00390625" style="0" customWidth="1"/>
    <col min="10" max="10" width="11.625" style="0" customWidth="1"/>
    <col min="11" max="11" width="12.00390625" style="0" customWidth="1"/>
    <col min="12" max="12" width="12.375" style="0" customWidth="1"/>
    <col min="13" max="13" width="10.25390625" style="0" customWidth="1"/>
    <col min="14" max="15" width="10.25390625" style="47" customWidth="1"/>
    <col min="16" max="16" width="8.875" style="0" customWidth="1"/>
    <col min="17" max="17" width="17.875" style="0" customWidth="1"/>
    <col min="21" max="21" width="9.25390625" style="0" customWidth="1"/>
    <col min="22" max="25" width="9.75390625" style="0" customWidth="1"/>
  </cols>
  <sheetData>
    <row r="1" spans="1:13" ht="12.75">
      <c r="A1" s="146" t="s">
        <v>59</v>
      </c>
      <c r="B1" s="147"/>
      <c r="C1" s="147"/>
      <c r="D1" s="147"/>
      <c r="E1" s="148"/>
      <c r="F1" s="148"/>
      <c r="G1" s="148"/>
      <c r="H1" s="148"/>
      <c r="I1" s="148"/>
      <c r="J1" s="148"/>
      <c r="K1" s="148"/>
      <c r="L1" s="148"/>
      <c r="M1" s="148"/>
    </row>
    <row r="2" spans="1:256" ht="12.75">
      <c r="A2" s="146" t="s">
        <v>60</v>
      </c>
      <c r="B2" s="146"/>
      <c r="C2" s="146"/>
      <c r="D2" s="146"/>
      <c r="E2" s="149"/>
      <c r="F2" s="149"/>
      <c r="G2" s="149"/>
      <c r="H2" s="149"/>
      <c r="I2" s="149"/>
      <c r="J2" s="149"/>
      <c r="K2" s="149"/>
      <c r="L2" s="149"/>
      <c r="M2" s="149"/>
      <c r="N2" s="49"/>
      <c r="O2" s="49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13" ht="13.5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25" ht="12.75">
      <c r="A4" s="152" t="s">
        <v>42</v>
      </c>
      <c r="B4" s="154" t="s">
        <v>43</v>
      </c>
      <c r="C4" s="156" t="s">
        <v>53</v>
      </c>
      <c r="D4" s="151" t="s">
        <v>40</v>
      </c>
      <c r="E4" s="151"/>
      <c r="F4" s="151"/>
      <c r="G4" s="151"/>
      <c r="H4" s="151"/>
      <c r="I4" s="57"/>
      <c r="J4" s="57"/>
      <c r="K4" s="57"/>
      <c r="L4" s="14"/>
      <c r="M4" s="14"/>
      <c r="N4" s="11"/>
      <c r="O4" s="11"/>
      <c r="Q4" s="87" t="s">
        <v>93</v>
      </c>
      <c r="R4" s="88"/>
      <c r="S4" s="88"/>
      <c r="T4" s="88"/>
      <c r="U4" s="90"/>
      <c r="V4" s="64"/>
      <c r="W4" s="64"/>
      <c r="X4" s="64"/>
      <c r="Y4" s="64"/>
    </row>
    <row r="5" spans="1:25" s="3" customFormat="1" ht="45.75" thickBot="1">
      <c r="A5" s="153"/>
      <c r="B5" s="155"/>
      <c r="C5" s="157"/>
      <c r="D5" s="140" t="s">
        <v>54</v>
      </c>
      <c r="E5" s="15" t="s">
        <v>66</v>
      </c>
      <c r="F5" s="63" t="s">
        <v>92</v>
      </c>
      <c r="G5" s="63" t="s">
        <v>116</v>
      </c>
      <c r="H5" s="15" t="s">
        <v>126</v>
      </c>
      <c r="I5" s="15" t="s">
        <v>129</v>
      </c>
      <c r="J5" s="15" t="s">
        <v>130</v>
      </c>
      <c r="K5" s="15" t="s">
        <v>137</v>
      </c>
      <c r="L5" s="26" t="s">
        <v>55</v>
      </c>
      <c r="M5" s="26" t="s">
        <v>62</v>
      </c>
      <c r="N5" s="79"/>
      <c r="O5" s="79"/>
      <c r="Q5" s="89" t="s">
        <v>104</v>
      </c>
      <c r="R5" s="65" t="s">
        <v>94</v>
      </c>
      <c r="S5" s="66" t="s">
        <v>91</v>
      </c>
      <c r="T5" s="65" t="s">
        <v>116</v>
      </c>
      <c r="U5" s="65" t="s">
        <v>126</v>
      </c>
      <c r="V5" s="65" t="s">
        <v>129</v>
      </c>
      <c r="W5" s="65" t="s">
        <v>130</v>
      </c>
      <c r="X5" s="65" t="s">
        <v>137</v>
      </c>
      <c r="Y5" s="65"/>
    </row>
    <row r="6" spans="1:25" ht="12.75">
      <c r="A6" s="5" t="s">
        <v>108</v>
      </c>
      <c r="B6" s="6" t="s">
        <v>71</v>
      </c>
      <c r="C6" s="7" t="s">
        <v>44</v>
      </c>
      <c r="D6" s="136">
        <v>0</v>
      </c>
      <c r="E6" s="16">
        <f>VLOOKUP($A6&amp;$B6,'19.02.2007 St.b.'!$L$8:$M$29,2,FALSE)</f>
        <v>35.85336538461538</v>
      </c>
      <c r="F6" s="58">
        <v>0</v>
      </c>
      <c r="G6" s="75">
        <f>VLOOKUP($A6&amp;$B6,'23.06.2007 St.'!$L$9:$M$32,2,FALSE)</f>
        <v>35.67049486202765</v>
      </c>
      <c r="H6" s="75">
        <f>VLOOKUP($A6&amp;$B6,'29.07.2007 St.'!$L$8:$M$39,2,FALSE)</f>
        <v>38.69774288833065</v>
      </c>
      <c r="I6" s="58">
        <v>0</v>
      </c>
      <c r="J6" s="75">
        <f>VLOOKUP($A6&amp;$B6,'18.08.2007 St.'!$L$8:$M$39,2,FALSE)</f>
        <v>38.42503348050259</v>
      </c>
      <c r="K6" s="75">
        <f>VLOOKUP($A6&amp;$B6,'19.10.2007 St.'!$L$8:$M$39,2,FALSE)</f>
        <v>50.3061056921583</v>
      </c>
      <c r="L6" s="126">
        <f aca="true" t="shared" si="0" ref="L6:L37">LARGE(D6:K6,1)+LARGE(D6:K6,2)+LARGE(D6:K6,3)</f>
        <v>127.42888206099154</v>
      </c>
      <c r="M6" s="37">
        <v>1</v>
      </c>
      <c r="N6" s="80"/>
      <c r="O6" s="80"/>
      <c r="Q6" s="78" t="str">
        <f>A6&amp;B6</f>
        <v>МилехинДмитрий</v>
      </c>
      <c r="R6" s="67">
        <f aca="true" t="shared" si="1" ref="R6:R40">D6</f>
        <v>0</v>
      </c>
      <c r="S6" s="68">
        <f aca="true" t="shared" si="2" ref="S6:S40">D6+E6</f>
        <v>35.85336538461538</v>
      </c>
      <c r="T6" s="68">
        <f aca="true" t="shared" si="3" ref="T6:T40">SUM(D6:F6)</f>
        <v>35.85336538461538</v>
      </c>
      <c r="U6" s="68">
        <f>LARGE($D6:G6,1)+LARGE($D6:G6,2)+LARGE($D6:G6,3)</f>
        <v>71.52386024664304</v>
      </c>
      <c r="V6" s="68">
        <f>LARGE($D6:H6,1)+LARGE($D6:H6,2)+LARGE($D6:H6,3)</f>
        <v>110.22160313497369</v>
      </c>
      <c r="W6" s="68">
        <f>LARGE($D6:I6,1)+LARGE($D6:I6,2)+LARGE($D6:I6,3)</f>
        <v>110.22160313497369</v>
      </c>
      <c r="X6" s="68">
        <f>LARGE($D6:J6,1)+LARGE($D6:J6,2)+LARGE($D6:J6,3)</f>
        <v>112.97614175344862</v>
      </c>
      <c r="Y6" s="68">
        <f>LARGE($D6:K6,1)+LARGE($D6:K6,2)+LARGE($D6:K6,3)</f>
        <v>127.42888206099154</v>
      </c>
    </row>
    <row r="7" spans="1:25" ht="12.75">
      <c r="A7" s="8" t="s">
        <v>8</v>
      </c>
      <c r="B7" s="1" t="s">
        <v>9</v>
      </c>
      <c r="C7" s="9" t="s">
        <v>46</v>
      </c>
      <c r="D7" s="137">
        <f>VLOOKUP($A7&amp;$B7,'04.02.2007 St.'!$L$7:$M$29,2,FALSE)</f>
        <v>10.5</v>
      </c>
      <c r="E7" s="58">
        <v>0</v>
      </c>
      <c r="F7" s="75">
        <f>VLOOKUP($A7&amp;$B7,'05.05.2007 St.'!$L$9:$M$32,2,FALSE)</f>
        <v>40.77416806950639</v>
      </c>
      <c r="G7" s="75">
        <f>VLOOKUP($A7&amp;$B7,'23.06.2007 St.'!$L$9:$M$32,2,FALSE)</f>
        <v>19.975477122735484</v>
      </c>
      <c r="H7" s="75">
        <f>VLOOKUP($A7&amp;$B7,'29.07.2007 St.'!$L$8:$M$39,2,FALSE)</f>
        <v>2.764124492023618</v>
      </c>
      <c r="I7" s="58">
        <v>0</v>
      </c>
      <c r="J7" s="75">
        <f>VLOOKUP($A7&amp;$B7,'18.08.2007 St.'!$L$8:$M$39,2,FALSE)</f>
        <v>21.51801874908145</v>
      </c>
      <c r="K7" s="75">
        <f>VLOOKUP($A7&amp;$B7,'19.10.2007 St.'!$L$8:$M$39,2,FALSE)</f>
        <v>38.232640326040304</v>
      </c>
      <c r="L7" s="126">
        <f t="shared" si="0"/>
        <v>100.52482714462815</v>
      </c>
      <c r="M7" s="38">
        <v>2</v>
      </c>
      <c r="N7" s="80"/>
      <c r="O7" s="80"/>
      <c r="Q7" s="78" t="str">
        <f aca="true" t="shared" si="4" ref="Q7:Q63">A7&amp;B7</f>
        <v>ХорольскийАндрей</v>
      </c>
      <c r="R7" s="67">
        <f t="shared" si="1"/>
        <v>10.5</v>
      </c>
      <c r="S7" s="68">
        <f t="shared" si="2"/>
        <v>10.5</v>
      </c>
      <c r="T7" s="68">
        <f t="shared" si="3"/>
        <v>51.27416806950639</v>
      </c>
      <c r="U7" s="68">
        <f>LARGE($D7:G7,1)+LARGE($D7:G7,2)+LARGE($D7:G7,3)</f>
        <v>71.24964519224187</v>
      </c>
      <c r="V7" s="68">
        <f>LARGE($D7:H7,1)+LARGE($D7:H7,2)+LARGE($D7:H7,3)</f>
        <v>71.24964519224187</v>
      </c>
      <c r="W7" s="68">
        <f>LARGE($D7:I7,1)+LARGE($D7:I7,2)+LARGE($D7:I7,3)</f>
        <v>71.24964519224187</v>
      </c>
      <c r="X7" s="68">
        <f>LARGE($D7:J7,1)+LARGE($D7:J7,2)+LARGE($D7:J7,3)</f>
        <v>82.26766394132332</v>
      </c>
      <c r="Y7" s="68">
        <f>LARGE($D7:K7,1)+LARGE($D7:K7,2)+LARGE($D7:K7,3)</f>
        <v>100.52482714462815</v>
      </c>
    </row>
    <row r="8" spans="1:25" ht="12.75">
      <c r="A8" s="8" t="s">
        <v>0</v>
      </c>
      <c r="B8" s="1" t="s">
        <v>1</v>
      </c>
      <c r="C8" s="9" t="s">
        <v>44</v>
      </c>
      <c r="D8" s="137">
        <f>VLOOKUP($A8&amp;$B8,'04.02.2007 St.'!$L$7:$M$29,2,FALSE)</f>
        <v>37.5</v>
      </c>
      <c r="E8" s="16">
        <f>VLOOKUP($A8&amp;$B8,'19.02.2007 St.b.'!$L$8:$M$29,2,FALSE)</f>
        <v>13.209134615384615</v>
      </c>
      <c r="F8" s="75">
        <f>VLOOKUP($A8&amp;$B8,'05.05.2007 St.'!$L$9:$M$32,2,FALSE)</f>
        <v>30.988367732824855</v>
      </c>
      <c r="G8" s="58">
        <v>0</v>
      </c>
      <c r="H8" s="75">
        <f>VLOOKUP($A8&amp;$B8,'29.07.2007 St.'!$L$8:$M$39,2,FALSE)</f>
        <v>2.764124492023618</v>
      </c>
      <c r="I8" s="58">
        <v>0</v>
      </c>
      <c r="J8" s="75">
        <f>VLOOKUP($A8&amp;$B8,'18.08.2007 St.'!$L$8:$M$39,2,FALSE)</f>
        <v>15.370013392201036</v>
      </c>
      <c r="K8" s="75">
        <f>VLOOKUP($A8&amp;$B8,'19.10.2007 St.'!$L$8:$M$39,2,FALSE)</f>
        <v>20.122442276863318</v>
      </c>
      <c r="L8" s="126">
        <f t="shared" si="0"/>
        <v>88.61081000968818</v>
      </c>
      <c r="M8" s="38">
        <v>3</v>
      </c>
      <c r="N8" s="80"/>
      <c r="O8" s="80"/>
      <c r="Q8" s="78" t="str">
        <f t="shared" si="4"/>
        <v>АлексеевЮрий</v>
      </c>
      <c r="R8" s="67">
        <f t="shared" si="1"/>
        <v>37.5</v>
      </c>
      <c r="S8" s="68">
        <f t="shared" si="2"/>
        <v>50.70913461538461</v>
      </c>
      <c r="T8" s="68">
        <f t="shared" si="3"/>
        <v>81.69750234820947</v>
      </c>
      <c r="U8" s="68">
        <f>LARGE($D8:G8,1)+LARGE($D8:G8,2)+LARGE($D8:G8,3)</f>
        <v>81.69750234820947</v>
      </c>
      <c r="V8" s="68">
        <f>LARGE($D8:H8,1)+LARGE($D8:H8,2)+LARGE($D8:H8,3)</f>
        <v>81.69750234820947</v>
      </c>
      <c r="W8" s="68">
        <f>LARGE($D8:I8,1)+LARGE($D8:I8,2)+LARGE($D8:I8,3)</f>
        <v>81.69750234820947</v>
      </c>
      <c r="X8" s="68">
        <f>LARGE($D8:J8,1)+LARGE($D8:J8,2)+LARGE($D8:J8,3)</f>
        <v>83.85838112502589</v>
      </c>
      <c r="Y8" s="68">
        <f>LARGE($D8:K8,1)+LARGE($D8:K8,2)+LARGE($D8:K8,3)</f>
        <v>88.61081000968818</v>
      </c>
    </row>
    <row r="9" spans="1:25" ht="12.75">
      <c r="A9" s="8" t="s">
        <v>2</v>
      </c>
      <c r="B9" s="1" t="s">
        <v>3</v>
      </c>
      <c r="C9" s="9" t="s">
        <v>44</v>
      </c>
      <c r="D9" s="137">
        <f>VLOOKUP($A9&amp;$B9,'04.02.2007 St.'!$L$7:$M$29,2,FALSE)</f>
        <v>28.5</v>
      </c>
      <c r="E9" s="16">
        <f>VLOOKUP($A9&amp;$B9,'19.02.2007 St.b.'!$L$8:$M$29,2,FALSE)</f>
        <v>9.435096153846155</v>
      </c>
      <c r="F9" s="75">
        <f>VLOOKUP($A9&amp;$B9,'05.05.2007 St.'!$L$9:$M$32,2,FALSE)</f>
        <v>22.833534118923577</v>
      </c>
      <c r="G9" s="75">
        <f>VLOOKUP($A9&amp;$B9,'23.06.2007 St.'!$L$9:$M$32,2,FALSE)</f>
        <v>27.109576095141016</v>
      </c>
      <c r="H9" s="75">
        <f>VLOOKUP($A9&amp;$B9,'29.07.2007 St.'!$L$8:$M$39,2,FALSE)</f>
        <v>8.292373476070855</v>
      </c>
      <c r="I9" s="58">
        <v>0</v>
      </c>
      <c r="J9" s="75">
        <f>VLOOKUP($A9&amp;$B9,'18.08.2007 St.'!$L$8:$M$39,2,FALSE)</f>
        <v>10.759009374540724</v>
      </c>
      <c r="K9" s="75">
        <f>VLOOKUP($A9&amp;$B9,'19.10.2007 St.'!$L$8:$M$39,2,FALSE)</f>
        <v>6.036732683058996</v>
      </c>
      <c r="L9" s="126">
        <f t="shared" si="0"/>
        <v>78.44311021406459</v>
      </c>
      <c r="M9" s="38">
        <v>4</v>
      </c>
      <c r="N9" s="80"/>
      <c r="O9" s="80"/>
      <c r="Q9" s="78" t="str">
        <f t="shared" si="4"/>
        <v>РязанцевКирилл</v>
      </c>
      <c r="R9" s="67">
        <f t="shared" si="1"/>
        <v>28.5</v>
      </c>
      <c r="S9" s="68">
        <f t="shared" si="2"/>
        <v>37.93509615384615</v>
      </c>
      <c r="T9" s="68">
        <f t="shared" si="3"/>
        <v>60.76863027276973</v>
      </c>
      <c r="U9" s="68">
        <f>LARGE($D9:G9,1)+LARGE($D9:G9,2)+LARGE($D9:G9,3)</f>
        <v>78.44311021406459</v>
      </c>
      <c r="V9" s="68">
        <f>LARGE($D9:H9,1)+LARGE($D9:H9,2)+LARGE($D9:H9,3)</f>
        <v>78.44311021406459</v>
      </c>
      <c r="W9" s="68">
        <f>LARGE($D9:I9,1)+LARGE($D9:I9,2)+LARGE($D9:I9,3)</f>
        <v>78.44311021406459</v>
      </c>
      <c r="X9" s="68">
        <f>LARGE($D9:J9,1)+LARGE($D9:J9,2)+LARGE($D9:J9,3)</f>
        <v>78.44311021406459</v>
      </c>
      <c r="Y9" s="68">
        <f>LARGE($D9:K9,1)+LARGE($D9:K9,2)+LARGE($D9:K9,3)</f>
        <v>78.44311021406459</v>
      </c>
    </row>
    <row r="10" spans="1:25" ht="12.75">
      <c r="A10" s="8" t="s">
        <v>98</v>
      </c>
      <c r="B10" s="1" t="s">
        <v>71</v>
      </c>
      <c r="C10" s="9" t="s">
        <v>47</v>
      </c>
      <c r="D10" s="136">
        <v>0</v>
      </c>
      <c r="E10" s="58">
        <v>0</v>
      </c>
      <c r="F10" s="75">
        <f>VLOOKUP($A10&amp;$B10,'05.05.2007 St.'!$L$9:$M$32,2,FALSE)</f>
        <v>1.6309667227802556</v>
      </c>
      <c r="G10" s="75">
        <f>VLOOKUP($A10&amp;$B10,'23.06.2007 St.'!$L$9:$M$32,2,FALSE)</f>
        <v>9.987738561367742</v>
      </c>
      <c r="H10" s="75">
        <f>VLOOKUP($A10&amp;$B10,'29.07.2007 St.'!$L$8:$M$39,2,FALSE)</f>
        <v>19.348871444165326</v>
      </c>
      <c r="I10" s="58">
        <v>0</v>
      </c>
      <c r="J10" s="58">
        <v>0</v>
      </c>
      <c r="K10" s="75">
        <f>VLOOKUP($A10&amp;$B10,'19.10.2007 St.'!$L$8:$M$39,2,FALSE)</f>
        <v>28.171419187608645</v>
      </c>
      <c r="L10" s="126">
        <f t="shared" si="0"/>
        <v>57.50802919314172</v>
      </c>
      <c r="M10" s="38">
        <v>5</v>
      </c>
      <c r="N10" s="80"/>
      <c r="O10" s="80"/>
      <c r="Q10" s="78" t="str">
        <f t="shared" si="4"/>
        <v>КороткихДмитрий</v>
      </c>
      <c r="R10" s="67">
        <f t="shared" si="1"/>
        <v>0</v>
      </c>
      <c r="S10" s="68">
        <f t="shared" si="2"/>
        <v>0</v>
      </c>
      <c r="T10" s="68">
        <f t="shared" si="3"/>
        <v>1.6309667227802556</v>
      </c>
      <c r="U10" s="68">
        <f>LARGE($D10:G10,1)+LARGE($D10:G10,2)+LARGE($D10:G10,3)</f>
        <v>11.618705284147998</v>
      </c>
      <c r="V10" s="68">
        <f>LARGE($D10:H10,1)+LARGE($D10:H10,2)+LARGE($D10:H10,3)</f>
        <v>30.967576728313322</v>
      </c>
      <c r="W10" s="68">
        <f>LARGE($D10:I10,1)+LARGE($D10:I10,2)+LARGE($D10:I10,3)</f>
        <v>30.967576728313322</v>
      </c>
      <c r="X10" s="68">
        <f>LARGE($D10:J10,1)+LARGE($D10:J10,2)+LARGE($D10:J10,3)</f>
        <v>30.967576728313322</v>
      </c>
      <c r="Y10" s="68">
        <f>LARGE($D10:K10,1)+LARGE($D10:K10,2)+LARGE($D10:K10,3)</f>
        <v>57.50802919314172</v>
      </c>
    </row>
    <row r="11" spans="1:25" ht="12.75">
      <c r="A11" s="8" t="s">
        <v>97</v>
      </c>
      <c r="B11" s="1" t="s">
        <v>75</v>
      </c>
      <c r="C11" s="9" t="s">
        <v>44</v>
      </c>
      <c r="D11" s="136">
        <v>0</v>
      </c>
      <c r="E11" s="16">
        <f>VLOOKUP($A11&amp;$B11,'19.02.2007 St.b.'!$L$8:$M$29,2,FALSE)</f>
        <v>18.87019230769231</v>
      </c>
      <c r="F11" s="75">
        <f>VLOOKUP($A11&amp;$B11,'05.05.2007 St.'!$L$9:$M$32,2,FALSE)</f>
        <v>8.154833613901278</v>
      </c>
      <c r="G11" s="58">
        <v>0</v>
      </c>
      <c r="H11" s="75">
        <f>VLOOKUP($A11&amp;$B11,'29.07.2007 St.'!$L$8:$M$39,2,FALSE)</f>
        <v>2.764124492023618</v>
      </c>
      <c r="I11" s="58">
        <v>0</v>
      </c>
      <c r="J11" s="75">
        <f>VLOOKUP($A11&amp;$B11,'18.08.2007 St.'!$L$8:$M$39,2,FALSE)</f>
        <v>29.20302544518197</v>
      </c>
      <c r="K11" s="58">
        <v>0</v>
      </c>
      <c r="L11" s="126">
        <f t="shared" si="0"/>
        <v>56.22805136677556</v>
      </c>
      <c r="M11" s="38">
        <v>6</v>
      </c>
      <c r="N11" s="80"/>
      <c r="O11" s="80"/>
      <c r="Q11" s="78" t="str">
        <f t="shared" si="4"/>
        <v>ГорбатовАнатолий</v>
      </c>
      <c r="R11" s="67">
        <f t="shared" si="1"/>
        <v>0</v>
      </c>
      <c r="S11" s="68">
        <f t="shared" si="2"/>
        <v>18.87019230769231</v>
      </c>
      <c r="T11" s="68">
        <f t="shared" si="3"/>
        <v>27.02502592159359</v>
      </c>
      <c r="U11" s="68">
        <f>LARGE($D11:G11,1)+LARGE($D11:G11,2)+LARGE($D11:G11,3)</f>
        <v>27.02502592159359</v>
      </c>
      <c r="V11" s="68">
        <f>LARGE($D11:H11,1)+LARGE($D11:H11,2)+LARGE($D11:H11,3)</f>
        <v>29.789150413617207</v>
      </c>
      <c r="W11" s="68">
        <f>LARGE($D11:I11,1)+LARGE($D11:I11,2)+LARGE($D11:I11,3)</f>
        <v>29.789150413617207</v>
      </c>
      <c r="X11" s="68">
        <f>LARGE($D11:J11,1)+LARGE($D11:J11,2)+LARGE($D11:J11,3)</f>
        <v>56.22805136677556</v>
      </c>
      <c r="Y11" s="68">
        <f>LARGE($D11:K11,1)+LARGE($D11:K11,2)+LARGE($D11:K11,3)</f>
        <v>56.22805136677556</v>
      </c>
    </row>
    <row r="12" spans="1:25" ht="12.75">
      <c r="A12" s="8" t="s">
        <v>72</v>
      </c>
      <c r="B12" s="1" t="s">
        <v>73</v>
      </c>
      <c r="C12" s="9" t="s">
        <v>74</v>
      </c>
      <c r="D12" s="136">
        <v>0</v>
      </c>
      <c r="E12" s="16">
        <f>VLOOKUP($A12&amp;$B12,'19.02.2007 St.b.'!$L$8:$M$29,2,FALSE)</f>
        <v>26.41826923076923</v>
      </c>
      <c r="F12" s="58">
        <v>0</v>
      </c>
      <c r="G12" s="58">
        <v>0</v>
      </c>
      <c r="H12" s="75">
        <f>VLOOKUP($A12&amp;$B12,'29.07.2007 St.'!$L$8:$M$39,2,FALSE)</f>
        <v>27.641244920236176</v>
      </c>
      <c r="I12" s="58">
        <v>0</v>
      </c>
      <c r="J12" s="58">
        <v>0</v>
      </c>
      <c r="K12" s="58">
        <v>0</v>
      </c>
      <c r="L12" s="126">
        <f t="shared" si="0"/>
        <v>54.0595141510054</v>
      </c>
      <c r="M12" s="38">
        <v>7</v>
      </c>
      <c r="N12" s="80"/>
      <c r="O12" s="80"/>
      <c r="Q12" s="78" t="str">
        <f t="shared" si="4"/>
        <v>ТкачевВладимир</v>
      </c>
      <c r="R12" s="67">
        <f t="shared" si="1"/>
        <v>0</v>
      </c>
      <c r="S12" s="68">
        <f t="shared" si="2"/>
        <v>26.41826923076923</v>
      </c>
      <c r="T12" s="68">
        <f t="shared" si="3"/>
        <v>26.41826923076923</v>
      </c>
      <c r="U12" s="68">
        <f>LARGE($D12:G12,1)+LARGE($D12:G12,2)+LARGE($D12:G12,3)</f>
        <v>26.41826923076923</v>
      </c>
      <c r="V12" s="68">
        <f>LARGE($D12:H12,1)+LARGE($D12:H12,2)+LARGE($D12:H12,3)</f>
        <v>54.0595141510054</v>
      </c>
      <c r="W12" s="68">
        <f>LARGE($D12:I12,1)+LARGE($D12:I12,2)+LARGE($D12:I12,3)</f>
        <v>54.0595141510054</v>
      </c>
      <c r="X12" s="68">
        <f>LARGE($D12:J12,1)+LARGE($D12:J12,2)+LARGE($D12:J12,3)</f>
        <v>54.0595141510054</v>
      </c>
      <c r="Y12" s="68">
        <f>LARGE($D12:K12,1)+LARGE($D12:K12,2)+LARGE($D12:K12,3)</f>
        <v>54.0595141510054</v>
      </c>
    </row>
    <row r="13" spans="1:25" ht="12.75">
      <c r="A13" s="8" t="s">
        <v>96</v>
      </c>
      <c r="B13" s="1" t="s">
        <v>23</v>
      </c>
      <c r="C13" s="9" t="s">
        <v>44</v>
      </c>
      <c r="D13" s="136">
        <v>0</v>
      </c>
      <c r="E13" s="58">
        <v>0</v>
      </c>
      <c r="F13" s="75">
        <f>VLOOKUP($A13&amp;$B13,'05.05.2007 St.'!$L$9:$M$32,2,FALSE)</f>
        <v>16.309667227802557</v>
      </c>
      <c r="G13" s="75">
        <f>VLOOKUP($A13&amp;$B13,'23.06.2007 St.'!$L$9:$M$32,2,FALSE)</f>
        <v>14.26819794481106</v>
      </c>
      <c r="H13" s="75">
        <f>VLOOKUP($A13&amp;$B13,'29.07.2007 St.'!$L$8:$M$39,2,FALSE)</f>
        <v>11.056497968094472</v>
      </c>
      <c r="I13" s="58">
        <v>0</v>
      </c>
      <c r="J13" s="58">
        <v>0</v>
      </c>
      <c r="K13" s="75">
        <f>VLOOKUP($A13&amp;$B13,'19.10.2007 St.'!$L$8:$M$39,2,FALSE)</f>
        <v>14.085709593804323</v>
      </c>
      <c r="L13" s="126">
        <f t="shared" si="0"/>
        <v>44.66357476641794</v>
      </c>
      <c r="M13" s="38">
        <v>8</v>
      </c>
      <c r="N13" s="80"/>
      <c r="O13" s="80"/>
      <c r="Q13" s="78" t="str">
        <f t="shared" si="4"/>
        <v>РычковАлексей</v>
      </c>
      <c r="R13" s="67">
        <f t="shared" si="1"/>
        <v>0</v>
      </c>
      <c r="S13" s="68">
        <f t="shared" si="2"/>
        <v>0</v>
      </c>
      <c r="T13" s="68">
        <f t="shared" si="3"/>
        <v>16.309667227802557</v>
      </c>
      <c r="U13" s="68">
        <f>LARGE($D13:G13,1)+LARGE($D13:G13,2)+LARGE($D13:G13,3)</f>
        <v>30.577865172613617</v>
      </c>
      <c r="V13" s="68">
        <f>LARGE($D13:H13,1)+LARGE($D13:H13,2)+LARGE($D13:H13,3)</f>
        <v>41.63436314070809</v>
      </c>
      <c r="W13" s="68">
        <f>LARGE($D13:I13,1)+LARGE($D13:I13,2)+LARGE($D13:I13,3)</f>
        <v>41.63436314070809</v>
      </c>
      <c r="X13" s="68">
        <f>LARGE($D13:J13,1)+LARGE($D13:J13,2)+LARGE($D13:J13,3)</f>
        <v>41.63436314070809</v>
      </c>
      <c r="Y13" s="68">
        <f>LARGE($D13:K13,1)+LARGE($D13:K13,2)+LARGE($D13:K13,3)</f>
        <v>44.66357476641794</v>
      </c>
    </row>
    <row r="14" spans="1:25" ht="12.75">
      <c r="A14" s="52" t="s">
        <v>76</v>
      </c>
      <c r="B14" s="2" t="s">
        <v>9</v>
      </c>
      <c r="C14" s="10" t="s">
        <v>52</v>
      </c>
      <c r="D14" s="136">
        <v>0</v>
      </c>
      <c r="E14" s="16">
        <f>VLOOKUP($A14&amp;$B14,'19.02.2007 St.b.'!$L$8:$M$29,2,FALSE)</f>
        <v>7.5480769230769225</v>
      </c>
      <c r="F14" s="58">
        <v>0</v>
      </c>
      <c r="G14" s="58">
        <v>0</v>
      </c>
      <c r="H14" s="75">
        <f>VLOOKUP($A14&amp;$B14,'29.07.2007 St.'!$L$8:$M$39,2,FALSE)</f>
        <v>2.764124492023618</v>
      </c>
      <c r="I14" s="75">
        <f>VLOOKUP($A14&amp;$B14,'12.08.2007 St.b.'!$L$8:$M$39,2,FALSE)</f>
        <v>27.919171643902324</v>
      </c>
      <c r="J14" s="58">
        <v>0</v>
      </c>
      <c r="K14" s="58">
        <v>0</v>
      </c>
      <c r="L14" s="126">
        <f t="shared" si="0"/>
        <v>38.23137305900286</v>
      </c>
      <c r="M14" s="38">
        <v>9</v>
      </c>
      <c r="N14" s="80"/>
      <c r="O14" s="80"/>
      <c r="Q14" s="78" t="str">
        <f t="shared" si="4"/>
        <v>АнуфриевАндрей</v>
      </c>
      <c r="R14" s="67">
        <f t="shared" si="1"/>
        <v>0</v>
      </c>
      <c r="S14" s="68">
        <f t="shared" si="2"/>
        <v>7.5480769230769225</v>
      </c>
      <c r="T14" s="68">
        <f t="shared" si="3"/>
        <v>7.5480769230769225</v>
      </c>
      <c r="U14" s="68">
        <f>LARGE($D14:G14,1)+LARGE($D14:G14,2)+LARGE($D14:G14,3)</f>
        <v>7.5480769230769225</v>
      </c>
      <c r="V14" s="68">
        <f>LARGE($D14:H14,1)+LARGE($D14:H14,2)+LARGE($D14:H14,3)</f>
        <v>10.31220141510054</v>
      </c>
      <c r="W14" s="68">
        <f>LARGE($D14:I14,1)+LARGE($D14:I14,2)+LARGE($D14:I14,3)</f>
        <v>38.23137305900286</v>
      </c>
      <c r="X14" s="68">
        <f>LARGE($D14:J14,1)+LARGE($D14:J14,2)+LARGE($D14:J14,3)</f>
        <v>38.23137305900286</v>
      </c>
      <c r="Y14" s="68">
        <f>LARGE($D14:K14,1)+LARGE($D14:K14,2)+LARGE($D14:K14,3)</f>
        <v>38.23137305900286</v>
      </c>
    </row>
    <row r="15" spans="1:25" ht="12.75">
      <c r="A15" s="8" t="s">
        <v>6</v>
      </c>
      <c r="B15" s="1" t="s">
        <v>7</v>
      </c>
      <c r="C15" s="9" t="s">
        <v>44</v>
      </c>
      <c r="D15" s="137">
        <f>VLOOKUP($A15&amp;$B15,'04.02.2007 St.'!$L$7:$M$29,2,FALSE)</f>
        <v>15</v>
      </c>
      <c r="E15" s="58">
        <v>0</v>
      </c>
      <c r="F15" s="58">
        <v>0</v>
      </c>
      <c r="G15" s="58">
        <v>0</v>
      </c>
      <c r="H15" s="75">
        <f>VLOOKUP($A15&amp;$B15,'29.07.2007 St.'!$L$8:$M$39,2,FALSE)</f>
        <v>2.764124492023618</v>
      </c>
      <c r="I15" s="75">
        <f>VLOOKUP($A15&amp;$B15,'12.08.2007 St.b.'!$L$8:$M$39,2,FALSE)</f>
        <v>11.167668657560931</v>
      </c>
      <c r="J15" s="58">
        <v>0</v>
      </c>
      <c r="K15" s="58">
        <v>0</v>
      </c>
      <c r="L15" s="126">
        <f t="shared" si="0"/>
        <v>28.93179314958455</v>
      </c>
      <c r="M15" s="38">
        <v>10</v>
      </c>
      <c r="N15" s="80"/>
      <c r="O15" s="80"/>
      <c r="Q15" s="78" t="str">
        <f t="shared" si="4"/>
        <v>МехтиевАриф</v>
      </c>
      <c r="R15" s="67">
        <f t="shared" si="1"/>
        <v>15</v>
      </c>
      <c r="S15" s="68">
        <f t="shared" si="2"/>
        <v>15</v>
      </c>
      <c r="T15" s="68">
        <f t="shared" si="3"/>
        <v>15</v>
      </c>
      <c r="U15" s="68">
        <f>LARGE($D15:G15,1)+LARGE($D15:G15,2)+LARGE($D15:G15,3)</f>
        <v>15</v>
      </c>
      <c r="V15" s="68">
        <f>LARGE($D15:H15,1)+LARGE($D15:H15,2)+LARGE($D15:H15,3)</f>
        <v>17.76412449202362</v>
      </c>
      <c r="W15" s="68">
        <f>LARGE($D15:I15,1)+LARGE($D15:I15,2)+LARGE($D15:I15,3)</f>
        <v>28.93179314958455</v>
      </c>
      <c r="X15" s="68">
        <f>LARGE($D15:J15,1)+LARGE($D15:J15,2)+LARGE($D15:J15,3)</f>
        <v>28.93179314958455</v>
      </c>
      <c r="Y15" s="68">
        <f>LARGE($D15:K15,1)+LARGE($D15:K15,2)+LARGE($D15:K15,3)</f>
        <v>28.93179314958455</v>
      </c>
    </row>
    <row r="16" spans="1:25" ht="12.75">
      <c r="A16" s="8" t="s">
        <v>14</v>
      </c>
      <c r="B16" s="1" t="s">
        <v>5</v>
      </c>
      <c r="C16" s="9" t="s">
        <v>44</v>
      </c>
      <c r="D16" s="137">
        <f>VLOOKUP($A16&amp;$B16,'04.02.2007 St.'!$L$7:$M$29,2,FALSE)</f>
        <v>4.5</v>
      </c>
      <c r="E16" s="16">
        <f>VLOOKUP($A16&amp;$B16,'19.02.2007 St.b.'!$L$8:$M$29,2,FALSE)</f>
        <v>1.8870192307692306</v>
      </c>
      <c r="F16" s="75">
        <f>VLOOKUP($A16&amp;$B16,'05.05.2007 St.'!$L$9:$M$32,2,FALSE)</f>
        <v>4.892900168340766</v>
      </c>
      <c r="G16" s="75">
        <f>VLOOKUP($A16&amp;$B16,'23.06.2007 St.'!$L$9:$M$32,2,FALSE)</f>
        <v>5.707279177924424</v>
      </c>
      <c r="H16" s="75">
        <f>VLOOKUP($A16&amp;$B16,'29.07.2007 St.'!$L$8:$M$39,2,FALSE)</f>
        <v>2.764124492023618</v>
      </c>
      <c r="I16" s="75">
        <f>VLOOKUP($A16&amp;$B16,'12.08.2007 St.b.'!$L$8:$M$39,2,FALSE)</f>
        <v>15.634736120585304</v>
      </c>
      <c r="J16" s="75">
        <f>VLOOKUP($A16&amp;$B16,'18.08.2007 St.'!$L$8:$M$39,2,FALSE)</f>
        <v>6.1480053568804145</v>
      </c>
      <c r="K16" s="75">
        <f>VLOOKUP($A16&amp;$B16,'19.10.2007 St.'!$L$8:$M$39,2,FALSE)</f>
        <v>4.024488455372664</v>
      </c>
      <c r="L16" s="126">
        <f t="shared" si="0"/>
        <v>27.490020655390143</v>
      </c>
      <c r="M16" s="38">
        <v>11</v>
      </c>
      <c r="N16" s="80"/>
      <c r="O16" s="80"/>
      <c r="Q16" s="78" t="str">
        <f t="shared" si="4"/>
        <v>КресманГеоргий</v>
      </c>
      <c r="R16" s="67">
        <f t="shared" si="1"/>
        <v>4.5</v>
      </c>
      <c r="S16" s="68">
        <f t="shared" si="2"/>
        <v>6.387019230769231</v>
      </c>
      <c r="T16" s="68">
        <f t="shared" si="3"/>
        <v>11.279919399109996</v>
      </c>
      <c r="U16" s="68">
        <f>LARGE($D16:G16,1)+LARGE($D16:G16,2)+LARGE($D16:G16,3)</f>
        <v>15.10017934626519</v>
      </c>
      <c r="V16" s="68">
        <f>LARGE($D16:H16,1)+LARGE($D16:H16,2)+LARGE($D16:H16,3)</f>
        <v>15.10017934626519</v>
      </c>
      <c r="W16" s="68">
        <f>LARGE($D16:I16,1)+LARGE($D16:I16,2)+LARGE($D16:I16,3)</f>
        <v>26.234915466850495</v>
      </c>
      <c r="X16" s="68">
        <f>LARGE($D16:J16,1)+LARGE($D16:J16,2)+LARGE($D16:J16,3)</f>
        <v>27.490020655390143</v>
      </c>
      <c r="Y16" s="68">
        <f>LARGE($D16:K16,1)+LARGE($D16:K16,2)+LARGE($D16:K16,3)</f>
        <v>27.490020655390143</v>
      </c>
    </row>
    <row r="17" spans="1:25" ht="12.75">
      <c r="A17" s="8" t="s">
        <v>83</v>
      </c>
      <c r="B17" s="1" t="s">
        <v>71</v>
      </c>
      <c r="C17" s="9" t="s">
        <v>52</v>
      </c>
      <c r="D17" s="136">
        <v>0</v>
      </c>
      <c r="E17" s="16">
        <f>VLOOKUP($A17&amp;$B17,'19.02.2007 St.b.'!$L$8:$M$29,2,FALSE)</f>
        <v>1.8870192307692306</v>
      </c>
      <c r="F17" s="58">
        <v>0</v>
      </c>
      <c r="G17" s="58">
        <v>0</v>
      </c>
      <c r="H17" s="75">
        <f>VLOOKUP($A17&amp;$B17,'29.07.2007 St.'!$L$8:$M$39,2,FALSE)</f>
        <v>2.764124492023618</v>
      </c>
      <c r="I17" s="75">
        <f>VLOOKUP($A17&amp;$B17,'12.08.2007 St.b.'!$L$8:$M$39,2,FALSE)</f>
        <v>21.218570449365767</v>
      </c>
      <c r="J17" s="58">
        <v>0</v>
      </c>
      <c r="K17" s="58">
        <v>0</v>
      </c>
      <c r="L17" s="126">
        <f t="shared" si="0"/>
        <v>25.869714172158616</v>
      </c>
      <c r="M17" s="38">
        <v>12</v>
      </c>
      <c r="N17" s="80"/>
      <c r="O17" s="80"/>
      <c r="Q17" s="78" t="str">
        <f t="shared" si="4"/>
        <v>Истомин Дмитрий</v>
      </c>
      <c r="R17" s="67">
        <f t="shared" si="1"/>
        <v>0</v>
      </c>
      <c r="S17" s="68">
        <f t="shared" si="2"/>
        <v>1.8870192307692306</v>
      </c>
      <c r="T17" s="68">
        <f t="shared" si="3"/>
        <v>1.8870192307692306</v>
      </c>
      <c r="U17" s="68">
        <f>LARGE($D17:G17,1)+LARGE($D17:G17,2)+LARGE($D17:G17,3)</f>
        <v>1.8870192307692306</v>
      </c>
      <c r="V17" s="68">
        <f>LARGE($D17:H17,1)+LARGE($D17:H17,2)+LARGE($D17:H17,3)</f>
        <v>4.651143722792849</v>
      </c>
      <c r="W17" s="68">
        <f>LARGE($D17:I17,1)+LARGE($D17:I17,2)+LARGE($D17:I17,3)</f>
        <v>25.869714172158616</v>
      </c>
      <c r="X17" s="68">
        <f>LARGE($D17:J17,1)+LARGE($D17:J17,2)+LARGE($D17:J17,3)</f>
        <v>25.869714172158616</v>
      </c>
      <c r="Y17" s="68">
        <f>LARGE($D17:K17,1)+LARGE($D17:K17,2)+LARGE($D17:K17,3)</f>
        <v>25.869714172158616</v>
      </c>
    </row>
    <row r="18" spans="1:25" ht="12.75">
      <c r="A18" s="8" t="s">
        <v>4</v>
      </c>
      <c r="B18" s="1" t="s">
        <v>5</v>
      </c>
      <c r="C18" s="9" t="s">
        <v>45</v>
      </c>
      <c r="D18" s="137">
        <f>VLOOKUP($A18&amp;$B18,'04.02.2007 St.'!$L$7:$M$29,2,FALSE)</f>
        <v>21</v>
      </c>
      <c r="E18" s="58">
        <v>0</v>
      </c>
      <c r="F18" s="75">
        <f>VLOOKUP($A18&amp;$B18,'05.05.2007 St.'!$L$9:$M$32,2,FALSE)</f>
        <v>3.261933445560511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126">
        <f t="shared" si="0"/>
        <v>24.261933445560512</v>
      </c>
      <c r="M18" s="38">
        <v>13</v>
      </c>
      <c r="N18" s="80"/>
      <c r="O18" s="80"/>
      <c r="Q18" s="78" t="str">
        <f t="shared" si="4"/>
        <v>АнтоненкоГеоргий</v>
      </c>
      <c r="R18" s="67">
        <f t="shared" si="1"/>
        <v>21</v>
      </c>
      <c r="S18" s="68">
        <f t="shared" si="2"/>
        <v>21</v>
      </c>
      <c r="T18" s="68">
        <f t="shared" si="3"/>
        <v>24.261933445560512</v>
      </c>
      <c r="U18" s="68">
        <f>LARGE($D18:G18,1)+LARGE($D18:G18,2)+LARGE($D18:G18,3)</f>
        <v>24.261933445560512</v>
      </c>
      <c r="V18" s="68">
        <f>LARGE($D18:H18,1)+LARGE($D18:H18,2)+LARGE($D18:H18,3)</f>
        <v>24.261933445560512</v>
      </c>
      <c r="W18" s="68">
        <f>LARGE($D18:I18,1)+LARGE($D18:I18,2)+LARGE($D18:I18,3)</f>
        <v>24.261933445560512</v>
      </c>
      <c r="X18" s="68">
        <f>LARGE($D18:J18,1)+LARGE($D18:J18,2)+LARGE($D18:J18,3)</f>
        <v>24.261933445560512</v>
      </c>
      <c r="Y18" s="68">
        <f>LARGE($D18:K18,1)+LARGE($D18:K18,2)+LARGE($D18:K18,3)</f>
        <v>24.261933445560512</v>
      </c>
    </row>
    <row r="19" spans="1:25" ht="12.75">
      <c r="A19" s="8" t="s">
        <v>18</v>
      </c>
      <c r="B19" s="1" t="s">
        <v>19</v>
      </c>
      <c r="C19" s="9" t="s">
        <v>48</v>
      </c>
      <c r="D19" s="137">
        <f>VLOOKUP($A19&amp;$B19,'04.02.2007 St.'!$L$7:$M$29,2,FALSE)</f>
        <v>1.5</v>
      </c>
      <c r="E19" s="58">
        <v>0</v>
      </c>
      <c r="F19" s="75">
        <f>VLOOKUP($A19&amp;$B19,'05.05.2007 St.'!$L$9:$M$32,2,FALSE)</f>
        <v>6.523866891121022</v>
      </c>
      <c r="G19" s="58">
        <v>0</v>
      </c>
      <c r="H19" s="58">
        <v>0</v>
      </c>
      <c r="I19" s="58">
        <v>0</v>
      </c>
      <c r="J19" s="75">
        <f>VLOOKUP($A19&amp;$B19,'18.08.2007 St.'!$L$8:$M$39,2,FALSE)</f>
        <v>7.685006696100518</v>
      </c>
      <c r="K19" s="75">
        <f>VLOOKUP($A19&amp;$B19,'19.10.2007 St.'!$L$8:$M$39,2,FALSE)</f>
        <v>8.048976910745328</v>
      </c>
      <c r="L19" s="126">
        <f t="shared" si="0"/>
        <v>22.25785049796687</v>
      </c>
      <c r="M19" s="38">
        <v>14</v>
      </c>
      <c r="N19" s="80"/>
      <c r="O19" s="80"/>
      <c r="Q19" s="78" t="str">
        <f t="shared" si="4"/>
        <v>ИгаевМаксим</v>
      </c>
      <c r="R19" s="67">
        <f t="shared" si="1"/>
        <v>1.5</v>
      </c>
      <c r="S19" s="68">
        <f t="shared" si="2"/>
        <v>1.5</v>
      </c>
      <c r="T19" s="68">
        <f t="shared" si="3"/>
        <v>8.023866891121022</v>
      </c>
      <c r="U19" s="68">
        <f>LARGE($D19:G19,1)+LARGE($D19:G19,2)+LARGE($D19:G19,3)</f>
        <v>8.023866891121022</v>
      </c>
      <c r="V19" s="68">
        <f>LARGE($D19:H19,1)+LARGE($D19:H19,2)+LARGE($D19:H19,3)</f>
        <v>8.023866891121022</v>
      </c>
      <c r="W19" s="68">
        <f>LARGE($D19:I19,1)+LARGE($D19:I19,2)+LARGE($D19:I19,3)</f>
        <v>8.023866891121022</v>
      </c>
      <c r="X19" s="68">
        <f>LARGE($D19:J19,1)+LARGE($D19:J19,2)+LARGE($D19:J19,3)</f>
        <v>15.70887358722154</v>
      </c>
      <c r="Y19" s="68">
        <f>LARGE($D19:K19,1)+LARGE($D19:K19,2)+LARGE($D19:K19,3)</f>
        <v>22.25785049796687</v>
      </c>
    </row>
    <row r="20" spans="1:25" ht="12.75">
      <c r="A20" s="8" t="s">
        <v>109</v>
      </c>
      <c r="B20" s="1" t="s">
        <v>13</v>
      </c>
      <c r="C20" s="9" t="s">
        <v>45</v>
      </c>
      <c r="D20" s="136">
        <v>0</v>
      </c>
      <c r="E20" s="58">
        <v>0</v>
      </c>
      <c r="F20" s="58">
        <v>0</v>
      </c>
      <c r="G20" s="75">
        <f>VLOOKUP($A20&amp;$B20,'23.06.2007 St.'!$L$9:$M$32,2,FALSE)</f>
        <v>7.13409897240553</v>
      </c>
      <c r="H20" s="75">
        <f>VLOOKUP($A20&amp;$B20,'29.07.2007 St.'!$L$8:$M$39,2,FALSE)</f>
        <v>2.764124492023618</v>
      </c>
      <c r="I20" s="58">
        <v>0</v>
      </c>
      <c r="J20" s="75">
        <f>VLOOKUP($A20&amp;$B20,'18.08.2007 St.'!$L$8:$M$39,2,FALSE)</f>
        <v>4.611004017660311</v>
      </c>
      <c r="K20" s="75">
        <f>VLOOKUP($A20&amp;$B20,'19.10.2007 St.'!$L$8:$M$39,2,FALSE)</f>
        <v>10.061221138431659</v>
      </c>
      <c r="L20" s="126">
        <f t="shared" si="0"/>
        <v>21.806324128497497</v>
      </c>
      <c r="M20" s="38">
        <v>15</v>
      </c>
      <c r="N20" s="80"/>
      <c r="O20" s="80"/>
      <c r="Q20" s="78" t="str">
        <f t="shared" si="4"/>
        <v>МелешкевичВиктор</v>
      </c>
      <c r="R20" s="67">
        <f t="shared" si="1"/>
        <v>0</v>
      </c>
      <c r="S20" s="68">
        <f t="shared" si="2"/>
        <v>0</v>
      </c>
      <c r="T20" s="68">
        <f t="shared" si="3"/>
        <v>0</v>
      </c>
      <c r="U20" s="68">
        <f>LARGE($D20:G20,1)+LARGE($D20:G20,2)+LARGE($D20:G20,3)</f>
        <v>7.13409897240553</v>
      </c>
      <c r="V20" s="68">
        <f>LARGE($D20:H20,1)+LARGE($D20:H20,2)+LARGE($D20:H20,3)</f>
        <v>9.898223464429147</v>
      </c>
      <c r="W20" s="68">
        <f>LARGE($D20:I20,1)+LARGE($D20:I20,2)+LARGE($D20:I20,3)</f>
        <v>9.898223464429147</v>
      </c>
      <c r="X20" s="68">
        <f>LARGE($D20:J20,1)+LARGE($D20:J20,2)+LARGE($D20:J20,3)</f>
        <v>14.509227482089461</v>
      </c>
      <c r="Y20" s="68">
        <f>LARGE($D20:K20,1)+LARGE($D20:K20,2)+LARGE($D20:K20,3)</f>
        <v>21.806324128497497</v>
      </c>
    </row>
    <row r="21" spans="1:25" ht="12.75">
      <c r="A21" s="8" t="s">
        <v>26</v>
      </c>
      <c r="B21" s="1" t="s">
        <v>1</v>
      </c>
      <c r="C21" s="9" t="s">
        <v>50</v>
      </c>
      <c r="D21" s="137">
        <f>VLOOKUP($A21&amp;$B21,'04.02.2007 St.'!$L$7:$M$29,2,FALSE)</f>
        <v>1.5</v>
      </c>
      <c r="E21" s="58">
        <v>0</v>
      </c>
      <c r="F21" s="75">
        <f>VLOOKUP($A21&amp;$B21,'05.05.2007 St.'!$L$9:$M$32,2,FALSE)</f>
        <v>11.416767059461788</v>
      </c>
      <c r="G21" s="58">
        <v>0</v>
      </c>
      <c r="H21" s="75">
        <f>VLOOKUP($A21&amp;$B21,'29.07.2007 St.'!$L$8:$M$39,2,FALSE)</f>
        <v>2.764124492023618</v>
      </c>
      <c r="I21" s="58">
        <v>0</v>
      </c>
      <c r="J21" s="58">
        <v>0</v>
      </c>
      <c r="K21" s="75">
        <f>VLOOKUP($A21&amp;$B21,'19.10.2007 St.'!$L$8:$M$39,2,FALSE)</f>
        <v>4.024488455372664</v>
      </c>
      <c r="L21" s="126">
        <f t="shared" si="0"/>
        <v>18.20538000685807</v>
      </c>
      <c r="M21" s="38">
        <v>16</v>
      </c>
      <c r="N21" s="80"/>
      <c r="O21" s="80"/>
      <c r="Q21" s="78" t="str">
        <f t="shared" si="4"/>
        <v>ТорлоповЮрий</v>
      </c>
      <c r="R21" s="67">
        <f t="shared" si="1"/>
        <v>1.5</v>
      </c>
      <c r="S21" s="68">
        <f t="shared" si="2"/>
        <v>1.5</v>
      </c>
      <c r="T21" s="68">
        <f t="shared" si="3"/>
        <v>12.916767059461788</v>
      </c>
      <c r="U21" s="68">
        <f>LARGE($D21:G21,1)+LARGE($D21:G21,2)+LARGE($D21:G21,3)</f>
        <v>12.916767059461788</v>
      </c>
      <c r="V21" s="68">
        <f>LARGE($D21:H21,1)+LARGE($D21:H21,2)+LARGE($D21:H21,3)</f>
        <v>15.680891551485406</v>
      </c>
      <c r="W21" s="68">
        <f>LARGE($D21:I21,1)+LARGE($D21:I21,2)+LARGE($D21:I21,3)</f>
        <v>15.680891551485406</v>
      </c>
      <c r="X21" s="68">
        <f>LARGE($D21:J21,1)+LARGE($D21:J21,2)+LARGE($D21:J21,3)</f>
        <v>15.680891551485406</v>
      </c>
      <c r="Y21" s="68">
        <f>LARGE($D21:K21,1)+LARGE($D21:K21,2)+LARGE($D21:K21,3)</f>
        <v>18.20538000685807</v>
      </c>
    </row>
    <row r="22" spans="1:25" ht="12.75">
      <c r="A22" s="8" t="s">
        <v>10</v>
      </c>
      <c r="B22" s="1" t="s">
        <v>11</v>
      </c>
      <c r="C22" s="10" t="s">
        <v>47</v>
      </c>
      <c r="D22" s="137">
        <f>VLOOKUP($A22&amp;$B22,'04.02.2007 St.'!$L$7:$M$29,2,FALSE)</f>
        <v>7.5</v>
      </c>
      <c r="E22" s="58">
        <v>0</v>
      </c>
      <c r="F22" s="75">
        <f>VLOOKUP($A22&amp;$B22,'05.05.2007 St.'!$L$9:$M$32,2,FALSE)</f>
        <v>3.261933445560511</v>
      </c>
      <c r="G22" s="58">
        <v>0</v>
      </c>
      <c r="H22" s="58">
        <v>0</v>
      </c>
      <c r="I22" s="58">
        <v>0</v>
      </c>
      <c r="J22" s="58">
        <v>0</v>
      </c>
      <c r="K22" s="75">
        <f>VLOOKUP($A22&amp;$B22,'19.10.2007 St.'!$L$8:$M$39,2,FALSE)</f>
        <v>2.012244227686332</v>
      </c>
      <c r="L22" s="126">
        <f t="shared" si="0"/>
        <v>12.774177673246843</v>
      </c>
      <c r="M22" s="38">
        <v>17</v>
      </c>
      <c r="N22" s="80"/>
      <c r="O22" s="80"/>
      <c r="Q22" s="78" t="str">
        <f t="shared" si="4"/>
        <v>СусловАлександр</v>
      </c>
      <c r="R22" s="67">
        <f t="shared" si="1"/>
        <v>7.5</v>
      </c>
      <c r="S22" s="68">
        <f t="shared" si="2"/>
        <v>7.5</v>
      </c>
      <c r="T22" s="68">
        <f t="shared" si="3"/>
        <v>10.761933445560512</v>
      </c>
      <c r="U22" s="68">
        <f>LARGE($D22:G22,1)+LARGE($D22:G22,2)+LARGE($D22:G22,3)</f>
        <v>10.761933445560512</v>
      </c>
      <c r="V22" s="68">
        <f>LARGE($D22:H22,1)+LARGE($D22:H22,2)+LARGE($D22:H22,3)</f>
        <v>10.761933445560512</v>
      </c>
      <c r="W22" s="68">
        <f>LARGE($D22:I22,1)+LARGE($D22:I22,2)+LARGE($D22:I22,3)</f>
        <v>10.761933445560512</v>
      </c>
      <c r="X22" s="68">
        <f>LARGE($D22:J22,1)+LARGE($D22:J22,2)+LARGE($D22:J22,3)</f>
        <v>10.761933445560512</v>
      </c>
      <c r="Y22" s="68">
        <f>LARGE($D22:K22,1)+LARGE($D22:K22,2)+LARGE($D22:K22,3)</f>
        <v>12.774177673246843</v>
      </c>
    </row>
    <row r="23" spans="1:25" ht="12.75">
      <c r="A23" s="8" t="s">
        <v>20</v>
      </c>
      <c r="B23" s="1" t="s">
        <v>21</v>
      </c>
      <c r="C23" s="9" t="s">
        <v>44</v>
      </c>
      <c r="D23" s="137">
        <f>VLOOKUP($A23&amp;$B23,'04.02.2007 St.'!$L$7:$M$29,2,FALSE)</f>
        <v>1.5</v>
      </c>
      <c r="E23" s="16">
        <f>VLOOKUP($A23&amp;$B23,'19.02.2007 St.b.'!$L$8:$M$29,2,FALSE)</f>
        <v>5.661057692307692</v>
      </c>
      <c r="F23" s="75">
        <f>VLOOKUP($A23&amp;$B23,'05.05.2007 St.'!$L$9:$M$32,2,FALSE)</f>
        <v>1.6309667227802556</v>
      </c>
      <c r="G23" s="58">
        <v>0</v>
      </c>
      <c r="H23" s="75">
        <f>VLOOKUP($A23&amp;$B23,'29.07.2007 St.'!$L$8:$M$39,2,FALSE)</f>
        <v>2.764124492023618</v>
      </c>
      <c r="I23" s="75">
        <f>VLOOKUP($A23&amp;$B23,'12.08.2007 St.b.'!$L$8:$M$39,2,FALSE)</f>
        <v>3.8289149683066044</v>
      </c>
      <c r="J23" s="58">
        <v>0</v>
      </c>
      <c r="K23" s="75">
        <f>VLOOKUP($A23&amp;$B23,'19.10.2007 St.'!$L$8:$M$39,2,FALSE)</f>
        <v>2.012244227686332</v>
      </c>
      <c r="L23" s="126">
        <f t="shared" si="0"/>
        <v>12.254097152637915</v>
      </c>
      <c r="M23" s="38">
        <v>18</v>
      </c>
      <c r="N23" s="80"/>
      <c r="O23" s="80"/>
      <c r="Q23" s="78" t="str">
        <f t="shared" si="4"/>
        <v>ИсламовДенис</v>
      </c>
      <c r="R23" s="67">
        <f t="shared" si="1"/>
        <v>1.5</v>
      </c>
      <c r="S23" s="68">
        <f t="shared" si="2"/>
        <v>7.161057692307692</v>
      </c>
      <c r="T23" s="68">
        <f t="shared" si="3"/>
        <v>8.792024415087948</v>
      </c>
      <c r="U23" s="68">
        <f>LARGE($D23:G23,1)+LARGE($D23:G23,2)+LARGE($D23:G23,3)</f>
        <v>8.792024415087948</v>
      </c>
      <c r="V23" s="68">
        <f>LARGE($D23:H23,1)+LARGE($D23:H23,2)+LARGE($D23:H23,3)</f>
        <v>10.056148907111565</v>
      </c>
      <c r="W23" s="68">
        <f>LARGE($D23:I23,1)+LARGE($D23:I23,2)+LARGE($D23:I23,3)</f>
        <v>12.254097152637915</v>
      </c>
      <c r="X23" s="68">
        <f>LARGE($D23:J23,1)+LARGE($D23:J23,2)+LARGE($D23:J23,3)</f>
        <v>12.254097152637915</v>
      </c>
      <c r="Y23" s="68">
        <f>LARGE($D23:K23,1)+LARGE($D23:K23,2)+LARGE($D23:K23,3)</f>
        <v>12.254097152637915</v>
      </c>
    </row>
    <row r="24" spans="1:25" ht="12.75">
      <c r="A24" s="8" t="s">
        <v>12</v>
      </c>
      <c r="B24" s="1" t="s">
        <v>13</v>
      </c>
      <c r="C24" s="9" t="s">
        <v>48</v>
      </c>
      <c r="D24" s="137">
        <f>VLOOKUP($A24&amp;$B24,'04.02.2007 St.'!$L$7:$M$29,2,FALSE)</f>
        <v>6</v>
      </c>
      <c r="E24" s="58">
        <v>0</v>
      </c>
      <c r="F24" s="75">
        <f>VLOOKUP($A24&amp;$B24,'05.05.2007 St.'!$L$9:$M$32,2,FALSE)</f>
        <v>1.6309667227802556</v>
      </c>
      <c r="G24" s="58">
        <v>0</v>
      </c>
      <c r="H24" s="58">
        <v>0</v>
      </c>
      <c r="I24" s="58">
        <v>0</v>
      </c>
      <c r="J24" s="75">
        <f>VLOOKUP($A24&amp;$B24,'18.08.2007 St.'!$L$8:$M$39,2,FALSE)</f>
        <v>3.0740026784402072</v>
      </c>
      <c r="K24" s="75">
        <f>VLOOKUP($A24&amp;$B24,'19.10.2007 St.'!$L$8:$M$39,2,FALSE)</f>
        <v>2.012244227686332</v>
      </c>
      <c r="L24" s="126">
        <f t="shared" si="0"/>
        <v>11.08624690612654</v>
      </c>
      <c r="M24" s="38">
        <v>19</v>
      </c>
      <c r="N24" s="80"/>
      <c r="O24" s="80"/>
      <c r="Q24" s="78" t="str">
        <f t="shared" si="4"/>
        <v>АнтоновВиктор</v>
      </c>
      <c r="R24" s="67">
        <f t="shared" si="1"/>
        <v>6</v>
      </c>
      <c r="S24" s="68">
        <f t="shared" si="2"/>
        <v>6</v>
      </c>
      <c r="T24" s="68">
        <f t="shared" si="3"/>
        <v>7.630966722780256</v>
      </c>
      <c r="U24" s="68">
        <f>LARGE($D24:G24,1)+LARGE($D24:G24,2)+LARGE($D24:G24,3)</f>
        <v>7.630966722780256</v>
      </c>
      <c r="V24" s="68">
        <f>LARGE($D24:H24,1)+LARGE($D24:H24,2)+LARGE($D24:H24,3)</f>
        <v>7.630966722780256</v>
      </c>
      <c r="W24" s="68">
        <f>LARGE($D24:I24,1)+LARGE($D24:I24,2)+LARGE($D24:I24,3)</f>
        <v>7.630966722780256</v>
      </c>
      <c r="X24" s="68">
        <f>LARGE($D24:J24,1)+LARGE($D24:J24,2)+LARGE($D24:J24,3)</f>
        <v>10.704969401220463</v>
      </c>
      <c r="Y24" s="68">
        <f>LARGE($D24:K24,1)+LARGE($D24:K24,2)+LARGE($D24:K24,3)</f>
        <v>11.08624690612654</v>
      </c>
    </row>
    <row r="25" spans="1:25" ht="12.75">
      <c r="A25" s="8" t="s">
        <v>15</v>
      </c>
      <c r="B25" s="1" t="s">
        <v>16</v>
      </c>
      <c r="C25" s="9" t="s">
        <v>44</v>
      </c>
      <c r="D25" s="137">
        <f>VLOOKUP($A25&amp;$B25,'04.02.2007 St.'!$L$7:$M$29,2,FALSE)</f>
        <v>3</v>
      </c>
      <c r="E25" s="16">
        <f>VLOOKUP($A25&amp;$B25,'19.02.2007 St.b.'!$L$8:$M$29,2,FALSE)</f>
        <v>1.8870192307692306</v>
      </c>
      <c r="F25" s="75">
        <f>VLOOKUP($A25&amp;$B25,'05.05.2007 St.'!$L$9:$M$32,2,FALSE)</f>
        <v>1.6309667227802556</v>
      </c>
      <c r="G25" s="58">
        <v>0</v>
      </c>
      <c r="H25" s="75">
        <f>VLOOKUP($A25&amp;$B25,'29.07.2007 St.'!$L$8:$M$39,2,FALSE)</f>
        <v>2.764124492023618</v>
      </c>
      <c r="I25" s="75">
        <f>VLOOKUP($A25&amp;$B25,'12.08.2007 St.b.'!$L$8:$M$39,2,FALSE)</f>
        <v>3.8289149683066044</v>
      </c>
      <c r="J25" s="75">
        <f>VLOOKUP($A25&amp;$B25,'18.08.2007 St.'!$L$8:$M$39,2,FALSE)</f>
        <v>1.5370013392201036</v>
      </c>
      <c r="K25" s="58">
        <v>0</v>
      </c>
      <c r="L25" s="126">
        <f t="shared" si="0"/>
        <v>9.593039460330221</v>
      </c>
      <c r="M25" s="38">
        <v>20</v>
      </c>
      <c r="N25" s="80"/>
      <c r="O25" s="80"/>
      <c r="Q25" s="78" t="str">
        <f t="shared" si="4"/>
        <v>СерегинТимур</v>
      </c>
      <c r="R25" s="67">
        <f t="shared" si="1"/>
        <v>3</v>
      </c>
      <c r="S25" s="68">
        <f t="shared" si="2"/>
        <v>4.887019230769231</v>
      </c>
      <c r="T25" s="68">
        <f t="shared" si="3"/>
        <v>6.517985953549486</v>
      </c>
      <c r="U25" s="68">
        <f>LARGE($D25:G25,1)+LARGE($D25:G25,2)+LARGE($D25:G25,3)</f>
        <v>6.517985953549486</v>
      </c>
      <c r="V25" s="68">
        <f>LARGE($D25:H25,1)+LARGE($D25:H25,2)+LARGE($D25:H25,3)</f>
        <v>7.651143722792849</v>
      </c>
      <c r="W25" s="68">
        <f>LARGE($D25:I25,1)+LARGE($D25:I25,2)+LARGE($D25:I25,3)</f>
        <v>9.593039460330221</v>
      </c>
      <c r="X25" s="68">
        <f>LARGE($D25:J25,1)+LARGE($D25:J25,2)+LARGE($D25:J25,3)</f>
        <v>9.593039460330221</v>
      </c>
      <c r="Y25" s="68">
        <f>LARGE($D25:K25,1)+LARGE($D25:K25,2)+LARGE($D25:K25,3)</f>
        <v>9.593039460330221</v>
      </c>
    </row>
    <row r="26" spans="1:25" ht="12.75">
      <c r="A26" s="8" t="s">
        <v>99</v>
      </c>
      <c r="B26" s="1" t="s">
        <v>32</v>
      </c>
      <c r="C26" s="9" t="s">
        <v>106</v>
      </c>
      <c r="D26" s="136">
        <v>0</v>
      </c>
      <c r="E26" s="58">
        <v>0</v>
      </c>
      <c r="F26" s="75">
        <f>VLOOKUP($A26&amp;$B26,'05.05.2007 St.'!$L$9:$M$32,2,FALSE)</f>
        <v>1.6309667227802556</v>
      </c>
      <c r="G26" s="75">
        <f>VLOOKUP($A26&amp;$B26,'23.06.2007 St.'!$L$9:$M$32,2,FALSE)</f>
        <v>4.280459383443318</v>
      </c>
      <c r="H26" s="75">
        <f>VLOOKUP($A26&amp;$B26,'29.07.2007 St.'!$L$8:$M$39,2,FALSE)</f>
        <v>2.764124492023618</v>
      </c>
      <c r="I26" s="58">
        <v>0</v>
      </c>
      <c r="J26" s="58">
        <v>0</v>
      </c>
      <c r="K26" s="75">
        <f>VLOOKUP($A26&amp;$B26,'19.10.2007 St.'!$L$8:$M$39,2,FALSE)</f>
        <v>2.012244227686332</v>
      </c>
      <c r="L26" s="126">
        <f t="shared" si="0"/>
        <v>9.056828103153268</v>
      </c>
      <c r="M26" s="38">
        <v>21</v>
      </c>
      <c r="N26" s="80"/>
      <c r="O26" s="80"/>
      <c r="Q26" s="78" t="str">
        <f t="shared" si="4"/>
        <v>БажутовАртем</v>
      </c>
      <c r="R26" s="67">
        <f t="shared" si="1"/>
        <v>0</v>
      </c>
      <c r="S26" s="68">
        <f t="shared" si="2"/>
        <v>0</v>
      </c>
      <c r="T26" s="68">
        <f t="shared" si="3"/>
        <v>1.6309667227802556</v>
      </c>
      <c r="U26" s="68">
        <f>LARGE($D26:G26,1)+LARGE($D26:G26,2)+LARGE($D26:G26,3)</f>
        <v>5.9114261062235745</v>
      </c>
      <c r="V26" s="68">
        <f>LARGE($D26:H26,1)+LARGE($D26:H26,2)+LARGE($D26:H26,3)</f>
        <v>8.675550598247192</v>
      </c>
      <c r="W26" s="68">
        <f>LARGE($D26:I26,1)+LARGE($D26:I26,2)+LARGE($D26:I26,3)</f>
        <v>8.675550598247192</v>
      </c>
      <c r="X26" s="68">
        <f>LARGE($D26:J26,1)+LARGE($D26:J26,2)+LARGE($D26:J26,3)</f>
        <v>8.675550598247192</v>
      </c>
      <c r="Y26" s="68">
        <f>LARGE($D26:K26,1)+LARGE($D26:K26,2)+LARGE($D26:K26,3)</f>
        <v>9.056828103153268</v>
      </c>
    </row>
    <row r="27" spans="1:25" ht="12.75">
      <c r="A27" s="8" t="s">
        <v>31</v>
      </c>
      <c r="B27" s="1" t="s">
        <v>32</v>
      </c>
      <c r="C27" s="9" t="s">
        <v>44</v>
      </c>
      <c r="D27" s="137">
        <f>VLOOKUP($A27&amp;$B27,'04.02.2007 St.'!$L$7:$M$29,2,FALSE)</f>
        <v>1.5</v>
      </c>
      <c r="E27" s="16">
        <f>VLOOKUP($A27&amp;$B27,'19.02.2007 St.b.'!$L$8:$M$29,2,FALSE)</f>
        <v>1.8870192307692306</v>
      </c>
      <c r="F27" s="75">
        <f>VLOOKUP($A27&amp;$B27,'05.05.2007 St.'!$L$9:$M$32,2,FALSE)</f>
        <v>1.6309667227802556</v>
      </c>
      <c r="G27" s="75">
        <f>VLOOKUP($A27&amp;$B27,'23.06.2007 St.'!$L$9:$M$32,2,FALSE)</f>
        <v>1.426819794481106</v>
      </c>
      <c r="H27" s="75">
        <f>VLOOKUP($A27&amp;$B27,'29.07.2007 St.'!$L$8:$M$39,2,FALSE)</f>
        <v>2.764124492023618</v>
      </c>
      <c r="I27" s="75">
        <f>VLOOKUP($A27&amp;$B27,'12.08.2007 St.b.'!$L$8:$M$39,2,FALSE)</f>
        <v>3.8289149683066044</v>
      </c>
      <c r="J27" s="75">
        <f>VLOOKUP($A27&amp;$B27,'18.08.2007 St.'!$L$8:$M$39,2,FALSE)</f>
        <v>1.5370013392201036</v>
      </c>
      <c r="K27" s="58">
        <v>0</v>
      </c>
      <c r="L27" s="126">
        <f t="shared" si="0"/>
        <v>8.480058691099453</v>
      </c>
      <c r="M27" s="38">
        <v>22</v>
      </c>
      <c r="N27" s="80"/>
      <c r="O27" s="80"/>
      <c r="Q27" s="78" t="str">
        <f t="shared" si="4"/>
        <v>КотиковАртем</v>
      </c>
      <c r="R27" s="67">
        <f t="shared" si="1"/>
        <v>1.5</v>
      </c>
      <c r="S27" s="68">
        <f t="shared" si="2"/>
        <v>3.387019230769231</v>
      </c>
      <c r="T27" s="68">
        <f t="shared" si="3"/>
        <v>5.017985953549486</v>
      </c>
      <c r="U27" s="68">
        <f>LARGE($D27:G27,1)+LARGE($D27:G27,2)+LARGE($D27:G27,3)</f>
        <v>5.017985953549486</v>
      </c>
      <c r="V27" s="68">
        <f>LARGE($D27:H27,1)+LARGE($D27:H27,2)+LARGE($D27:H27,3)</f>
        <v>6.282110445573105</v>
      </c>
      <c r="W27" s="68">
        <f>LARGE($D27:I27,1)+LARGE($D27:I27,2)+LARGE($D27:I27,3)</f>
        <v>8.480058691099453</v>
      </c>
      <c r="X27" s="68">
        <f>LARGE($D27:J27,1)+LARGE($D27:J27,2)+LARGE($D27:J27,3)</f>
        <v>8.480058691099453</v>
      </c>
      <c r="Y27" s="68">
        <f>LARGE($D27:K27,1)+LARGE($D27:K27,2)+LARGE($D27:K27,3)</f>
        <v>8.480058691099453</v>
      </c>
    </row>
    <row r="28" spans="1:25" ht="12.75">
      <c r="A28" s="8" t="s">
        <v>27</v>
      </c>
      <c r="B28" s="1" t="s">
        <v>28</v>
      </c>
      <c r="C28" s="9" t="s">
        <v>44</v>
      </c>
      <c r="D28" s="137">
        <f>VLOOKUP($A28&amp;$B28,'04.02.2007 St.'!$L$7:$M$29,2,FALSE)</f>
        <v>1.5</v>
      </c>
      <c r="E28" s="16">
        <f>VLOOKUP($A28&amp;$B28,'19.02.2007 St.b.'!$L$8:$M$29,2,FALSE)</f>
        <v>1.8870192307692306</v>
      </c>
      <c r="F28" s="58">
        <v>0</v>
      </c>
      <c r="G28" s="58">
        <v>0</v>
      </c>
      <c r="H28" s="75">
        <f>VLOOKUP($A28&amp;$B28,'29.07.2007 St.'!$L$8:$M$39,2,FALSE)</f>
        <v>2.764124492023618</v>
      </c>
      <c r="I28" s="75">
        <f>VLOOKUP($A28&amp;$B28,'12.08.2007 St.b.'!$L$8:$M$39,2,FALSE)</f>
        <v>3.8289149683066044</v>
      </c>
      <c r="J28" s="75">
        <f>VLOOKUP($A28&amp;$B28,'18.08.2007 St.'!$L$8:$M$39,2,FALSE)</f>
        <v>1.5370013392201036</v>
      </c>
      <c r="K28" s="58">
        <v>0</v>
      </c>
      <c r="L28" s="126">
        <f t="shared" si="0"/>
        <v>8.480058691099453</v>
      </c>
      <c r="M28" s="38">
        <v>22</v>
      </c>
      <c r="N28" s="80"/>
      <c r="O28" s="80"/>
      <c r="Q28" s="78" t="str">
        <f t="shared" si="4"/>
        <v>ЛукинВиталий</v>
      </c>
      <c r="R28" s="67">
        <f t="shared" si="1"/>
        <v>1.5</v>
      </c>
      <c r="S28" s="68">
        <f t="shared" si="2"/>
        <v>3.387019230769231</v>
      </c>
      <c r="T28" s="68">
        <f t="shared" si="3"/>
        <v>3.387019230769231</v>
      </c>
      <c r="U28" s="68">
        <f>LARGE($D28:G28,1)+LARGE($D28:G28,2)+LARGE($D28:G28,3)</f>
        <v>3.387019230769231</v>
      </c>
      <c r="V28" s="68">
        <f>LARGE($D28:H28,1)+LARGE($D28:H28,2)+LARGE($D28:H28,3)</f>
        <v>6.151143722792849</v>
      </c>
      <c r="W28" s="68">
        <f>LARGE($D28:I28,1)+LARGE($D28:I28,2)+LARGE($D28:I28,3)</f>
        <v>8.480058691099453</v>
      </c>
      <c r="X28" s="68">
        <f>LARGE($D28:J28,1)+LARGE($D28:J28,2)+LARGE($D28:J28,3)</f>
        <v>8.480058691099453</v>
      </c>
      <c r="Y28" s="68">
        <f>LARGE($D28:K28,1)+LARGE($D28:K28,2)+LARGE($D28:K28,3)</f>
        <v>8.480058691099453</v>
      </c>
    </row>
    <row r="29" spans="1:25" ht="12.75">
      <c r="A29" s="8" t="s">
        <v>22</v>
      </c>
      <c r="B29" s="1" t="s">
        <v>23</v>
      </c>
      <c r="C29" s="9" t="s">
        <v>44</v>
      </c>
      <c r="D29" s="137">
        <f>VLOOKUP($A29&amp;$B29,'04.02.2007 St.'!$L$7:$M$29,2,FALSE)</f>
        <v>1.5</v>
      </c>
      <c r="E29" s="16">
        <f>VLOOKUP($A29&amp;$B29,'19.02.2007 St.b.'!$L$8:$M$29,2,FALSE)</f>
        <v>1.8870192307692306</v>
      </c>
      <c r="F29" s="58">
        <v>0</v>
      </c>
      <c r="G29" s="58">
        <v>0</v>
      </c>
      <c r="H29" s="75">
        <f>VLOOKUP($A29&amp;$B29,'29.07.2007 St.'!$L$8:$M$39,2,FALSE)</f>
        <v>2.764124492023618</v>
      </c>
      <c r="I29" s="75">
        <f>VLOOKUP($A29&amp;$B29,'12.08.2007 St.b.'!$L$8:$M$39,2,FALSE)</f>
        <v>3.8289149683066044</v>
      </c>
      <c r="J29" s="58">
        <v>0</v>
      </c>
      <c r="K29" s="58">
        <v>0</v>
      </c>
      <c r="L29" s="126">
        <f t="shared" si="0"/>
        <v>8.480058691099453</v>
      </c>
      <c r="M29" s="38">
        <v>22</v>
      </c>
      <c r="N29" s="80"/>
      <c r="O29" s="80"/>
      <c r="Q29" s="78" t="str">
        <f t="shared" si="4"/>
        <v>ПростаковАлексей</v>
      </c>
      <c r="R29" s="67">
        <f t="shared" si="1"/>
        <v>1.5</v>
      </c>
      <c r="S29" s="68">
        <f t="shared" si="2"/>
        <v>3.387019230769231</v>
      </c>
      <c r="T29" s="68">
        <f t="shared" si="3"/>
        <v>3.387019230769231</v>
      </c>
      <c r="U29" s="68">
        <f>LARGE($D29:G29,1)+LARGE($D29:G29,2)+LARGE($D29:G29,3)</f>
        <v>3.387019230769231</v>
      </c>
      <c r="V29" s="68">
        <f>LARGE($D29:H29,1)+LARGE($D29:H29,2)+LARGE($D29:H29,3)</f>
        <v>6.151143722792849</v>
      </c>
      <c r="W29" s="68">
        <f>LARGE($D29:I29,1)+LARGE($D29:I29,2)+LARGE($D29:I29,3)</f>
        <v>8.480058691099453</v>
      </c>
      <c r="X29" s="68">
        <f>LARGE($D29:J29,1)+LARGE($D29:J29,2)+LARGE($D29:J29,3)</f>
        <v>8.480058691099453</v>
      </c>
      <c r="Y29" s="68">
        <f>LARGE($D29:K29,1)+LARGE($D29:K29,2)+LARGE($D29:K29,3)</f>
        <v>8.480058691099453</v>
      </c>
    </row>
    <row r="30" spans="1:25" ht="12.75">
      <c r="A30" s="8" t="s">
        <v>77</v>
      </c>
      <c r="B30" s="1" t="s">
        <v>19</v>
      </c>
      <c r="C30" s="9" t="s">
        <v>47</v>
      </c>
      <c r="D30" s="136">
        <v>0</v>
      </c>
      <c r="E30" s="16">
        <f>VLOOKUP($A30&amp;$B30,'19.02.2007 St.b.'!$L$8:$M$29,2,FALSE)</f>
        <v>3.7740384615384612</v>
      </c>
      <c r="F30" s="75">
        <f>VLOOKUP($A30&amp;$B30,'05.05.2007 St.'!$L$9:$M$32,2,FALSE)</f>
        <v>1.6309667227802556</v>
      </c>
      <c r="G30" s="75">
        <f>VLOOKUP($A30&amp;$B30,'23.06.2007 St.'!$L$9:$M$32,2,FALSE)</f>
        <v>2.853639588962212</v>
      </c>
      <c r="H30" s="58">
        <v>0</v>
      </c>
      <c r="I30" s="58">
        <v>0</v>
      </c>
      <c r="J30" s="58">
        <v>0</v>
      </c>
      <c r="K30" s="58">
        <v>0</v>
      </c>
      <c r="L30" s="126">
        <f t="shared" si="0"/>
        <v>8.25864477328093</v>
      </c>
      <c r="M30" s="38">
        <v>25</v>
      </c>
      <c r="N30" s="80"/>
      <c r="O30" s="80"/>
      <c r="Q30" s="78" t="str">
        <f t="shared" si="4"/>
        <v>ШвыревМаксим</v>
      </c>
      <c r="R30" s="67">
        <f t="shared" si="1"/>
        <v>0</v>
      </c>
      <c r="S30" s="68">
        <f t="shared" si="2"/>
        <v>3.7740384615384612</v>
      </c>
      <c r="T30" s="68">
        <f t="shared" si="3"/>
        <v>5.405005184318717</v>
      </c>
      <c r="U30" s="68">
        <f>LARGE($D30:G30,1)+LARGE($D30:G30,2)+LARGE($D30:G30,3)</f>
        <v>8.25864477328093</v>
      </c>
      <c r="V30" s="68">
        <f>LARGE($D30:H30,1)+LARGE($D30:H30,2)+LARGE($D30:H30,3)</f>
        <v>8.25864477328093</v>
      </c>
      <c r="W30" s="68">
        <f>LARGE($D30:I30,1)+LARGE($D30:I30,2)+LARGE($D30:I30,3)</f>
        <v>8.25864477328093</v>
      </c>
      <c r="X30" s="68">
        <f>LARGE($D30:J30,1)+LARGE($D30:J30,2)+LARGE($D30:J30,3)</f>
        <v>8.25864477328093</v>
      </c>
      <c r="Y30" s="68">
        <f>LARGE($D30:K30,1)+LARGE($D30:K30,2)+LARGE($D30:K30,3)</f>
        <v>8.25864477328093</v>
      </c>
    </row>
    <row r="31" spans="1:25" ht="12.75">
      <c r="A31" s="8" t="s">
        <v>36</v>
      </c>
      <c r="B31" s="1" t="s">
        <v>37</v>
      </c>
      <c r="C31" s="10" t="s">
        <v>52</v>
      </c>
      <c r="D31" s="137">
        <f>VLOOKUP($A31&amp;$B31,'04.02.2007 St.'!$L$7:$M$29,2,FALSE)</f>
        <v>1.5</v>
      </c>
      <c r="E31" s="58">
        <v>0</v>
      </c>
      <c r="F31" s="75">
        <f>VLOOKUP($A31&amp;$B31,'05.05.2007 St.'!$L$9:$M$32,2,FALSE)</f>
        <v>1.6309667227802556</v>
      </c>
      <c r="G31" s="75">
        <f>VLOOKUP($A31&amp;$B31,'23.06.2007 St.'!$L$9:$M$32,2,FALSE)</f>
        <v>2.853639588962212</v>
      </c>
      <c r="H31" s="75">
        <f>VLOOKUP($A31&amp;$B31,'29.07.2007 St.'!$L$8:$M$39,2,FALSE)</f>
        <v>2.764124492023618</v>
      </c>
      <c r="I31" s="58">
        <v>0</v>
      </c>
      <c r="J31" s="58">
        <v>0</v>
      </c>
      <c r="K31" s="75">
        <f>VLOOKUP($A31&amp;$B31,'19.10.2007 St.'!$L$8:$M$39,2,FALSE)</f>
        <v>2.012244227686332</v>
      </c>
      <c r="L31" s="126">
        <f t="shared" si="0"/>
        <v>7.630008308672163</v>
      </c>
      <c r="M31" s="38">
        <v>26</v>
      </c>
      <c r="N31" s="80"/>
      <c r="O31" s="80"/>
      <c r="Q31" s="78" t="str">
        <f t="shared" si="4"/>
        <v>ДергачевМихаил</v>
      </c>
      <c r="R31" s="67">
        <f t="shared" si="1"/>
        <v>1.5</v>
      </c>
      <c r="S31" s="68">
        <f t="shared" si="2"/>
        <v>1.5</v>
      </c>
      <c r="T31" s="68">
        <f t="shared" si="3"/>
        <v>3.1309667227802556</v>
      </c>
      <c r="U31" s="68">
        <f>LARGE($D31:G31,1)+LARGE($D31:G31,2)+LARGE($D31:G31,3)</f>
        <v>5.984606311742468</v>
      </c>
      <c r="V31" s="68">
        <f>LARGE($D31:H31,1)+LARGE($D31:H31,2)+LARGE($D31:H31,3)</f>
        <v>7.248730803766087</v>
      </c>
      <c r="W31" s="68">
        <f>LARGE($D31:I31,1)+LARGE($D31:I31,2)+LARGE($D31:I31,3)</f>
        <v>7.248730803766087</v>
      </c>
      <c r="X31" s="68">
        <f>LARGE($D31:J31,1)+LARGE($D31:J31,2)+LARGE($D31:J31,3)</f>
        <v>7.248730803766087</v>
      </c>
      <c r="Y31" s="68">
        <f>LARGE($D31:K31,1)+LARGE($D31:K31,2)+LARGE($D31:K31,3)</f>
        <v>7.630008308672163</v>
      </c>
    </row>
    <row r="32" spans="1:25" ht="12.75">
      <c r="A32" s="8" t="s">
        <v>34</v>
      </c>
      <c r="B32" s="1" t="s">
        <v>35</v>
      </c>
      <c r="C32" s="10" t="s">
        <v>51</v>
      </c>
      <c r="D32" s="137">
        <f>VLOOKUP($A32&amp;$B32,'04.02.2007 St.'!$L$7:$M$29,2,FALSE)</f>
        <v>1.5</v>
      </c>
      <c r="E32" s="58">
        <v>0</v>
      </c>
      <c r="F32" s="75">
        <f>VLOOKUP($A32&amp;$B32,'05.05.2007 St.'!$L$9:$M$32,2,FALSE)</f>
        <v>1.6309667227802556</v>
      </c>
      <c r="G32" s="75">
        <f>VLOOKUP($A32&amp;$B32,'23.06.2007 St.'!$L$9:$M$32,2,FALSE)</f>
        <v>1.426819794481106</v>
      </c>
      <c r="H32" s="58">
        <v>0</v>
      </c>
      <c r="I32" s="75">
        <f>VLOOKUP($A32&amp;$B32,'12.08.2007 St.b.'!$L$8:$M$39,2,FALSE)</f>
        <v>3.8289149683066044</v>
      </c>
      <c r="J32" s="58">
        <v>0</v>
      </c>
      <c r="K32" s="58">
        <v>0</v>
      </c>
      <c r="L32" s="126">
        <f t="shared" si="0"/>
        <v>6.95988169108686</v>
      </c>
      <c r="M32" s="38">
        <v>27</v>
      </c>
      <c r="N32" s="80"/>
      <c r="O32" s="80"/>
      <c r="Q32" s="78" t="str">
        <f t="shared" si="4"/>
        <v>ЗиновьевСергей</v>
      </c>
      <c r="R32" s="67">
        <f t="shared" si="1"/>
        <v>1.5</v>
      </c>
      <c r="S32" s="68">
        <f t="shared" si="2"/>
        <v>1.5</v>
      </c>
      <c r="T32" s="68">
        <f t="shared" si="3"/>
        <v>3.1309667227802556</v>
      </c>
      <c r="U32" s="68">
        <f>LARGE($D32:G32,1)+LARGE($D32:G32,2)+LARGE($D32:G32,3)</f>
        <v>4.557786517261362</v>
      </c>
      <c r="V32" s="68">
        <f>LARGE($D32:H32,1)+LARGE($D32:H32,2)+LARGE($D32:H32,3)</f>
        <v>4.557786517261362</v>
      </c>
      <c r="W32" s="68">
        <f>LARGE($D32:I32,1)+LARGE($D32:I32,2)+LARGE($D32:I32,3)</f>
        <v>6.95988169108686</v>
      </c>
      <c r="X32" s="68">
        <f>LARGE($D32:J32,1)+LARGE($D32:J32,2)+LARGE($D32:J32,3)</f>
        <v>6.95988169108686</v>
      </c>
      <c r="Y32" s="68">
        <f>LARGE($D32:K32,1)+LARGE($D32:K32,2)+LARGE($D32:K32,3)</f>
        <v>6.95988169108686</v>
      </c>
    </row>
    <row r="33" spans="1:25" ht="12.75">
      <c r="A33" s="8" t="s">
        <v>86</v>
      </c>
      <c r="B33" s="1" t="s">
        <v>71</v>
      </c>
      <c r="C33" s="10" t="s">
        <v>44</v>
      </c>
      <c r="D33" s="136">
        <v>0</v>
      </c>
      <c r="E33" s="16">
        <f>VLOOKUP($A33&amp;$B33,'19.02.2007 St.b.'!$L$8:$M$29,2,FALSE)</f>
        <v>1.8870192307692306</v>
      </c>
      <c r="F33" s="58">
        <v>0</v>
      </c>
      <c r="G33" s="58">
        <v>0</v>
      </c>
      <c r="H33" s="75">
        <f>VLOOKUP($A33&amp;$B33,'29.07.2007 St.'!$L$8:$M$39,2,FALSE)</f>
        <v>2.764124492023618</v>
      </c>
      <c r="I33" s="58">
        <v>0</v>
      </c>
      <c r="J33" s="58">
        <v>0</v>
      </c>
      <c r="K33" s="75">
        <f>VLOOKUP($A33&amp;$B33,'19.10.2007 St.'!$L$8:$M$39,2,FALSE)</f>
        <v>2.012244227686332</v>
      </c>
      <c r="L33" s="126">
        <f t="shared" si="0"/>
        <v>6.663387950479181</v>
      </c>
      <c r="M33" s="38">
        <v>28</v>
      </c>
      <c r="N33" s="80"/>
      <c r="O33" s="80"/>
      <c r="Q33" s="78" t="str">
        <f t="shared" si="4"/>
        <v>ШеварутинДмитрий</v>
      </c>
      <c r="R33" s="67">
        <f t="shared" si="1"/>
        <v>0</v>
      </c>
      <c r="S33" s="68">
        <f t="shared" si="2"/>
        <v>1.8870192307692306</v>
      </c>
      <c r="T33" s="68">
        <f t="shared" si="3"/>
        <v>1.8870192307692306</v>
      </c>
      <c r="U33" s="68">
        <f>LARGE($D33:G33,1)+LARGE($D33:G33,2)+LARGE($D33:G33,3)</f>
        <v>1.8870192307692306</v>
      </c>
      <c r="V33" s="68">
        <f>LARGE($D33:H33,1)+LARGE($D33:H33,2)+LARGE($D33:H33,3)</f>
        <v>4.651143722792849</v>
      </c>
      <c r="W33" s="68">
        <f>LARGE($D33:I33,1)+LARGE($D33:I33,2)+LARGE($D33:I33,3)</f>
        <v>4.651143722792849</v>
      </c>
      <c r="X33" s="68">
        <f>LARGE($D33:J33,1)+LARGE($D33:J33,2)+LARGE($D33:J33,3)</f>
        <v>4.651143722792849</v>
      </c>
      <c r="Y33" s="68">
        <f>LARGE($D33:K33,1)+LARGE($D33:K33,2)+LARGE($D33:K33,3)</f>
        <v>6.663387950479181</v>
      </c>
    </row>
    <row r="34" spans="1:25" ht="12.75">
      <c r="A34" s="8" t="s">
        <v>110</v>
      </c>
      <c r="B34" s="1" t="s">
        <v>32</v>
      </c>
      <c r="C34" s="10" t="s">
        <v>103</v>
      </c>
      <c r="D34" s="136">
        <v>0</v>
      </c>
      <c r="E34" s="58">
        <v>0</v>
      </c>
      <c r="F34" s="75">
        <f>VLOOKUP($A34&amp;$B34,'05.05.2007 St.'!$L$9:$M$32,2,FALSE)</f>
        <v>1.6309667227802556</v>
      </c>
      <c r="G34" s="75">
        <f>VLOOKUP($A34&amp;$B34,'23.06.2007 St.'!$L$9:$M$32,2,FALSE)</f>
        <v>1.426819794481106</v>
      </c>
      <c r="H34" s="75">
        <f>VLOOKUP($A34&amp;$B34,'29.07.2007 St.'!$L$8:$M$39,2,FALSE)</f>
        <v>2.764124492023618</v>
      </c>
      <c r="I34" s="58">
        <v>0</v>
      </c>
      <c r="J34" s="58">
        <v>0</v>
      </c>
      <c r="K34" s="58">
        <v>0</v>
      </c>
      <c r="L34" s="126">
        <f t="shared" si="0"/>
        <v>5.821911009284979</v>
      </c>
      <c r="M34" s="38">
        <v>29</v>
      </c>
      <c r="N34" s="80"/>
      <c r="O34" s="80"/>
      <c r="Q34" s="78" t="str">
        <f t="shared" si="4"/>
        <v>ШершневАртем</v>
      </c>
      <c r="R34" s="67">
        <f t="shared" si="1"/>
        <v>0</v>
      </c>
      <c r="S34" s="68">
        <f t="shared" si="2"/>
        <v>0</v>
      </c>
      <c r="T34" s="68">
        <f t="shared" si="3"/>
        <v>1.6309667227802556</v>
      </c>
      <c r="U34" s="68">
        <f>LARGE($D34:G34,1)+LARGE($D34:G34,2)+LARGE($D34:G34,3)</f>
        <v>3.057786517261362</v>
      </c>
      <c r="V34" s="68">
        <f>LARGE($D34:H34,1)+LARGE($D34:H34,2)+LARGE($D34:H34,3)</f>
        <v>5.821911009284979</v>
      </c>
      <c r="W34" s="68">
        <f>LARGE($D34:I34,1)+LARGE($D34:I34,2)+LARGE($D34:I34,3)</f>
        <v>5.821911009284979</v>
      </c>
      <c r="X34" s="68">
        <f>LARGE($D34:J34,1)+LARGE($D34:J34,2)+LARGE($D34:J34,3)</f>
        <v>5.821911009284979</v>
      </c>
      <c r="Y34" s="68">
        <f>LARGE($D34:K34,1)+LARGE($D34:K34,2)+LARGE($D34:K34,3)</f>
        <v>5.821911009284979</v>
      </c>
    </row>
    <row r="35" spans="1:25" ht="12.75">
      <c r="A35" s="8" t="s">
        <v>88</v>
      </c>
      <c r="B35" s="1" t="s">
        <v>79</v>
      </c>
      <c r="C35" s="10" t="s">
        <v>44</v>
      </c>
      <c r="D35" s="136">
        <v>0</v>
      </c>
      <c r="E35" s="16">
        <f>VLOOKUP($A35&amp;$B35,'19.02.2007 St.b.'!$L$8:$M$29,2,FALSE)</f>
        <v>1.8870192307692306</v>
      </c>
      <c r="F35" s="58">
        <v>0</v>
      </c>
      <c r="G35" s="58">
        <v>0</v>
      </c>
      <c r="H35" s="75">
        <f>VLOOKUP($A35&amp;$B35,'29.07.2007 St.'!$L$8:$M$39,2,FALSE)</f>
        <v>2.764124492023618</v>
      </c>
      <c r="I35" s="58">
        <v>0</v>
      </c>
      <c r="J35" s="58">
        <v>0</v>
      </c>
      <c r="K35" s="58">
        <v>0</v>
      </c>
      <c r="L35" s="126">
        <f t="shared" si="0"/>
        <v>4.651143722792849</v>
      </c>
      <c r="M35" s="38">
        <v>29</v>
      </c>
      <c r="N35" s="80"/>
      <c r="O35" s="80"/>
      <c r="Q35" s="78" t="str">
        <f t="shared" si="4"/>
        <v>АдлиФаррух</v>
      </c>
      <c r="R35" s="67">
        <f t="shared" si="1"/>
        <v>0</v>
      </c>
      <c r="S35" s="68">
        <f t="shared" si="2"/>
        <v>1.8870192307692306</v>
      </c>
      <c r="T35" s="68">
        <f t="shared" si="3"/>
        <v>1.8870192307692306</v>
      </c>
      <c r="U35" s="68">
        <f>LARGE($D35:G35,1)+LARGE($D35:G35,2)+LARGE($D35:G35,3)</f>
        <v>1.8870192307692306</v>
      </c>
      <c r="V35" s="68">
        <f>LARGE($D35:H35,1)+LARGE($D35:H35,2)+LARGE($D35:H35,3)</f>
        <v>4.651143722792849</v>
      </c>
      <c r="W35" s="68">
        <f>LARGE($D35:I35,1)+LARGE($D35:I35,2)+LARGE($D35:I35,3)</f>
        <v>4.651143722792849</v>
      </c>
      <c r="X35" s="68">
        <f>LARGE($D35:J35,1)+LARGE($D35:J35,2)+LARGE($D35:J35,3)</f>
        <v>4.651143722792849</v>
      </c>
      <c r="Y35" s="68">
        <f>LARGE($D35:K35,1)+LARGE($D35:K35,2)+LARGE($D35:K35,3)</f>
        <v>4.651143722792849</v>
      </c>
    </row>
    <row r="36" spans="1:25" ht="12.75">
      <c r="A36" s="8" t="s">
        <v>80</v>
      </c>
      <c r="B36" s="1" t="s">
        <v>11</v>
      </c>
      <c r="C36" s="9" t="s">
        <v>52</v>
      </c>
      <c r="D36" s="136">
        <v>0</v>
      </c>
      <c r="E36" s="16">
        <f>VLOOKUP($A36&amp;$B36,'19.02.2007 St.b.'!$L$8:$M$29,2,FALSE)</f>
        <v>1.8870192307692306</v>
      </c>
      <c r="F36" s="58">
        <v>0</v>
      </c>
      <c r="G36" s="58">
        <v>0</v>
      </c>
      <c r="H36" s="75">
        <f>VLOOKUP($A36&amp;$B36,'29.07.2007 St.'!$L$8:$M$39,2,FALSE)</f>
        <v>2.764124492023618</v>
      </c>
      <c r="I36" s="58">
        <v>0</v>
      </c>
      <c r="J36" s="58">
        <v>0</v>
      </c>
      <c r="K36" s="58">
        <v>0</v>
      </c>
      <c r="L36" s="126">
        <f t="shared" si="0"/>
        <v>4.651143722792849</v>
      </c>
      <c r="M36" s="38">
        <v>29</v>
      </c>
      <c r="N36" s="80"/>
      <c r="O36" s="80"/>
      <c r="Q36" s="78" t="str">
        <f t="shared" si="4"/>
        <v>НикитинАлександр</v>
      </c>
      <c r="R36" s="67">
        <f t="shared" si="1"/>
        <v>0</v>
      </c>
      <c r="S36" s="68">
        <f t="shared" si="2"/>
        <v>1.8870192307692306</v>
      </c>
      <c r="T36" s="68">
        <f t="shared" si="3"/>
        <v>1.8870192307692306</v>
      </c>
      <c r="U36" s="68">
        <f>LARGE($D36:G36,1)+LARGE($D36:G36,2)+LARGE($D36:G36,3)</f>
        <v>1.8870192307692306</v>
      </c>
      <c r="V36" s="68">
        <f>LARGE($D36:H36,1)+LARGE($D36:H36,2)+LARGE($D36:H36,3)</f>
        <v>4.651143722792849</v>
      </c>
      <c r="W36" s="68">
        <f>LARGE($D36:I36,1)+LARGE($D36:I36,2)+LARGE($D36:I36,3)</f>
        <v>4.651143722792849</v>
      </c>
      <c r="X36" s="68">
        <f>LARGE($D36:J36,1)+LARGE($D36:J36,2)+LARGE($D36:J36,3)</f>
        <v>4.651143722792849</v>
      </c>
      <c r="Y36" s="68">
        <f>LARGE($D36:K36,1)+LARGE($D36:K36,2)+LARGE($D36:K36,3)</f>
        <v>4.651143722792849</v>
      </c>
    </row>
    <row r="37" spans="1:25" ht="12.75">
      <c r="A37" s="103" t="s">
        <v>87</v>
      </c>
      <c r="B37" s="2" t="s">
        <v>121</v>
      </c>
      <c r="C37" s="10" t="s">
        <v>52</v>
      </c>
      <c r="D37" s="136">
        <v>0</v>
      </c>
      <c r="E37" s="16">
        <f>VLOOKUP($A37&amp;$B37,'19.02.2007 St.b.'!$L$8:$M$29,2,FALSE)</f>
        <v>1.8870192307692306</v>
      </c>
      <c r="F37" s="58">
        <v>0</v>
      </c>
      <c r="G37" s="58">
        <v>0</v>
      </c>
      <c r="H37" s="75">
        <f>VLOOKUP($A37&amp;$B37,'29.07.2007 St.'!$L$8:$M$39,2,FALSE)</f>
        <v>2.764124492023618</v>
      </c>
      <c r="I37" s="58">
        <v>0</v>
      </c>
      <c r="J37" s="58">
        <v>0</v>
      </c>
      <c r="K37" s="58">
        <v>0</v>
      </c>
      <c r="L37" s="126">
        <f t="shared" si="0"/>
        <v>4.651143722792849</v>
      </c>
      <c r="M37" s="38">
        <v>29</v>
      </c>
      <c r="N37" s="80"/>
      <c r="O37" s="80"/>
      <c r="Q37" s="78" t="str">
        <f t="shared" si="4"/>
        <v>ГординРоман</v>
      </c>
      <c r="R37" s="67">
        <f t="shared" si="1"/>
        <v>0</v>
      </c>
      <c r="S37" s="68">
        <f t="shared" si="2"/>
        <v>1.8870192307692306</v>
      </c>
      <c r="T37" s="68">
        <f t="shared" si="3"/>
        <v>1.8870192307692306</v>
      </c>
      <c r="U37" s="68">
        <f>LARGE($D37:G37,1)+LARGE($D37:G37,2)+LARGE($D37:G37,3)</f>
        <v>1.8870192307692306</v>
      </c>
      <c r="V37" s="68">
        <f>LARGE($D37:H37,1)+LARGE($D37:H37,2)+LARGE($D37:H37,3)</f>
        <v>4.651143722792849</v>
      </c>
      <c r="W37" s="68">
        <f>LARGE($D37:I37,1)+LARGE($D37:I37,2)+LARGE($D37:I37,3)</f>
        <v>4.651143722792849</v>
      </c>
      <c r="X37" s="68">
        <f>LARGE($D37:J37,1)+LARGE($D37:J37,2)+LARGE($D37:J37,3)</f>
        <v>4.651143722792849</v>
      </c>
      <c r="Y37" s="68">
        <f>LARGE($D37:K37,1)+LARGE($D37:K37,2)+LARGE($D37:K37,3)</f>
        <v>4.651143722792849</v>
      </c>
    </row>
    <row r="38" spans="1:25" ht="12.75">
      <c r="A38" s="8" t="s">
        <v>17</v>
      </c>
      <c r="B38" s="1" t="s">
        <v>13</v>
      </c>
      <c r="C38" s="9" t="s">
        <v>49</v>
      </c>
      <c r="D38" s="137">
        <f>VLOOKUP($A38&amp;$B38,'04.02.2007 St.'!$L$7:$M$29,2,FALSE)</f>
        <v>3</v>
      </c>
      <c r="E38" s="58">
        <v>0</v>
      </c>
      <c r="F38" s="75">
        <f>VLOOKUP($A38&amp;$B38,'05.05.2007 St.'!$L$9:$M$32,2,FALSE)</f>
        <v>1.6309667227802556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126">
        <f aca="true" t="shared" si="5" ref="L38:L69">LARGE(D38:K38,1)+LARGE(D38:K38,2)+LARGE(D38:K38,3)</f>
        <v>4.630966722780256</v>
      </c>
      <c r="M38" s="38">
        <v>33</v>
      </c>
      <c r="N38" s="80"/>
      <c r="O38" s="80"/>
      <c r="Q38" s="78" t="str">
        <f t="shared" si="4"/>
        <v>ФеколкинВиктор</v>
      </c>
      <c r="R38" s="67">
        <f t="shared" si="1"/>
        <v>3</v>
      </c>
      <c r="S38" s="68">
        <f t="shared" si="2"/>
        <v>3</v>
      </c>
      <c r="T38" s="68">
        <f t="shared" si="3"/>
        <v>4.630966722780256</v>
      </c>
      <c r="U38" s="68">
        <f>LARGE($D38:G38,1)+LARGE($D38:G38,2)+LARGE($D38:G38,3)</f>
        <v>4.630966722780256</v>
      </c>
      <c r="V38" s="68">
        <f>LARGE($D38:H38,1)+LARGE($D38:H38,2)+LARGE($D38:H38,3)</f>
        <v>4.630966722780256</v>
      </c>
      <c r="W38" s="68">
        <f>LARGE($D38:I38,1)+LARGE($D38:I38,2)+LARGE($D38:I38,3)</f>
        <v>4.630966722780256</v>
      </c>
      <c r="X38" s="68">
        <f>LARGE($D38:J38,1)+LARGE($D38:J38,2)+LARGE($D38:J38,3)</f>
        <v>4.630966722780256</v>
      </c>
      <c r="Y38" s="68">
        <f>LARGE($D38:K38,1)+LARGE($D38:K38,2)+LARGE($D38:K38,3)</f>
        <v>4.630966722780256</v>
      </c>
    </row>
    <row r="39" spans="1:25" ht="12.75">
      <c r="A39" s="8" t="s">
        <v>29</v>
      </c>
      <c r="B39" s="1" t="s">
        <v>25</v>
      </c>
      <c r="C39" s="9" t="s">
        <v>39</v>
      </c>
      <c r="D39" s="137">
        <f>VLOOKUP($A39&amp;$B39,'04.02.2007 St.'!$L$7:$M$29,2,FALSE)</f>
        <v>1.5</v>
      </c>
      <c r="E39" s="58">
        <v>0</v>
      </c>
      <c r="F39" s="75">
        <f>VLOOKUP($A39&amp;$B39,'05.05.2007 St.'!$L$9:$M$32,2,FALSE)</f>
        <v>1.6309667227802556</v>
      </c>
      <c r="G39" s="75">
        <f>VLOOKUP($A39&amp;$B39,'23.06.2007 St.'!$L$9:$M$32,2,FALSE)</f>
        <v>1.426819794481106</v>
      </c>
      <c r="H39" s="58">
        <v>0</v>
      </c>
      <c r="I39" s="58">
        <v>0</v>
      </c>
      <c r="J39" s="58">
        <v>0</v>
      </c>
      <c r="K39" s="58">
        <v>0</v>
      </c>
      <c r="L39" s="126">
        <f t="shared" si="5"/>
        <v>4.557786517261362</v>
      </c>
      <c r="M39" s="38">
        <v>34</v>
      </c>
      <c r="N39" s="80"/>
      <c r="O39" s="80"/>
      <c r="Q39" s="78" t="str">
        <f t="shared" si="4"/>
        <v>СусаревПавел</v>
      </c>
      <c r="R39" s="67">
        <f t="shared" si="1"/>
        <v>1.5</v>
      </c>
      <c r="S39" s="68">
        <f t="shared" si="2"/>
        <v>1.5</v>
      </c>
      <c r="T39" s="68">
        <f t="shared" si="3"/>
        <v>3.1309667227802556</v>
      </c>
      <c r="U39" s="68">
        <f>LARGE($D39:G39,1)+LARGE($D39:G39,2)+LARGE($D39:G39,3)</f>
        <v>4.557786517261362</v>
      </c>
      <c r="V39" s="68">
        <f>LARGE($D39:H39,1)+LARGE($D39:H39,2)+LARGE($D39:H39,3)</f>
        <v>4.557786517261362</v>
      </c>
      <c r="W39" s="68">
        <f>LARGE($D39:I39,1)+LARGE($D39:I39,2)+LARGE($D39:I39,3)</f>
        <v>4.557786517261362</v>
      </c>
      <c r="X39" s="68">
        <f>LARGE($D39:J39,1)+LARGE($D39:J39,2)+LARGE($D39:J39,3)</f>
        <v>4.557786517261362</v>
      </c>
      <c r="Y39" s="68">
        <f>LARGE($D39:K39,1)+LARGE($D39:K39,2)+LARGE($D39:K39,3)</f>
        <v>4.557786517261362</v>
      </c>
    </row>
    <row r="40" spans="1:25" ht="12.75">
      <c r="A40" s="103" t="s">
        <v>124</v>
      </c>
      <c r="B40" s="2" t="s">
        <v>9</v>
      </c>
      <c r="C40" s="9" t="s">
        <v>44</v>
      </c>
      <c r="D40" s="136">
        <v>0</v>
      </c>
      <c r="E40" s="58">
        <v>0</v>
      </c>
      <c r="F40" s="58">
        <v>0</v>
      </c>
      <c r="G40" s="58">
        <v>0</v>
      </c>
      <c r="H40" s="75">
        <f>VLOOKUP($A40&amp;$B40,'29.07.2007 St.'!$L$8:$M$39,2,FALSE)</f>
        <v>2.764124492023618</v>
      </c>
      <c r="I40" s="58">
        <v>0</v>
      </c>
      <c r="J40" s="75">
        <f>VLOOKUP($A40&amp;$B40,'18.08.2007 St.'!$L$8:$M$39,2,FALSE)</f>
        <v>1.5370013392201036</v>
      </c>
      <c r="K40" s="58">
        <v>0</v>
      </c>
      <c r="L40" s="126">
        <f t="shared" si="5"/>
        <v>4.301125831243722</v>
      </c>
      <c r="M40" s="38">
        <v>35</v>
      </c>
      <c r="N40" s="80"/>
      <c r="O40" s="80"/>
      <c r="Q40" s="78" t="str">
        <f t="shared" si="4"/>
        <v>ШалашовАндрей</v>
      </c>
      <c r="R40" s="67">
        <f t="shared" si="1"/>
        <v>0</v>
      </c>
      <c r="S40" s="68">
        <f t="shared" si="2"/>
        <v>0</v>
      </c>
      <c r="T40" s="68">
        <f t="shared" si="3"/>
        <v>0</v>
      </c>
      <c r="U40" s="68">
        <f>LARGE($D40:G40,1)+LARGE($D40:G40,2)+LARGE($D40:G40,3)</f>
        <v>0</v>
      </c>
      <c r="V40" s="68">
        <f>LARGE($D40:H40,1)+LARGE($D40:H40,2)+LARGE($D40:H40,3)</f>
        <v>2.764124492023618</v>
      </c>
      <c r="W40" s="68">
        <f>LARGE($D40:I40,1)+LARGE($D40:I40,2)+LARGE($D40:I40,3)</f>
        <v>2.764124492023618</v>
      </c>
      <c r="X40" s="68">
        <f>LARGE($D40:J40,1)+LARGE($D40:J40,2)+LARGE($D40:J40,3)</f>
        <v>4.301125831243722</v>
      </c>
      <c r="Y40" s="68">
        <f>LARGE($D40:K40,1)+LARGE($D40:K40,2)+LARGE($D40:K40,3)</f>
        <v>4.301125831243722</v>
      </c>
    </row>
    <row r="41" spans="1:25" ht="12.75">
      <c r="A41" s="8" t="s">
        <v>131</v>
      </c>
      <c r="B41" s="1" t="s">
        <v>11</v>
      </c>
      <c r="C41" s="9"/>
      <c r="D41" s="136">
        <v>0</v>
      </c>
      <c r="E41" s="58">
        <v>0</v>
      </c>
      <c r="F41" s="58">
        <v>0</v>
      </c>
      <c r="G41" s="58">
        <v>0</v>
      </c>
      <c r="H41" s="58">
        <v>0</v>
      </c>
      <c r="I41" s="75">
        <f>VLOOKUP($A41&amp;$B41,'12.08.2007 St.b.'!$L$8:$M$39,2,FALSE)</f>
        <v>3.8289149683066044</v>
      </c>
      <c r="J41" s="58">
        <v>0</v>
      </c>
      <c r="K41" s="58">
        <v>0</v>
      </c>
      <c r="L41" s="126">
        <f t="shared" si="5"/>
        <v>3.8289149683066044</v>
      </c>
      <c r="M41" s="38">
        <v>36</v>
      </c>
      <c r="N41" s="80"/>
      <c r="O41" s="80"/>
      <c r="Q41" s="78" t="str">
        <f t="shared" si="4"/>
        <v>ТармоловАлександр</v>
      </c>
      <c r="R41" s="67">
        <f aca="true" t="shared" si="6" ref="R41:R56">D41</f>
        <v>0</v>
      </c>
      <c r="S41" s="68">
        <f aca="true" t="shared" si="7" ref="S41:S58">D41+E41</f>
        <v>0</v>
      </c>
      <c r="T41" s="68">
        <f aca="true" t="shared" si="8" ref="T41:T58">SUM(D41:F41)</f>
        <v>0</v>
      </c>
      <c r="U41" s="68">
        <f>LARGE($D41:G41,1)+LARGE($D41:G41,2)+LARGE($D41:G41,3)</f>
        <v>0</v>
      </c>
      <c r="V41" s="68">
        <f>LARGE($D41:H41,1)+LARGE($D41:H41,2)+LARGE($D41:H41,3)</f>
        <v>0</v>
      </c>
      <c r="W41" s="68">
        <f>LARGE($D41:I41,1)+LARGE($D41:I41,2)+LARGE($D41:I41,3)</f>
        <v>3.8289149683066044</v>
      </c>
      <c r="X41" s="68">
        <f>LARGE($D41:J41,1)+LARGE($D41:J41,2)+LARGE($D41:J41,3)</f>
        <v>3.8289149683066044</v>
      </c>
      <c r="Y41" s="68">
        <f>LARGE($D41:K41,1)+LARGE($D41:K41,2)+LARGE($D41:K41,3)</f>
        <v>3.8289149683066044</v>
      </c>
    </row>
    <row r="42" spans="1:25" ht="12.75">
      <c r="A42" s="8" t="s">
        <v>38</v>
      </c>
      <c r="B42" s="1" t="s">
        <v>35</v>
      </c>
      <c r="C42" s="10" t="s">
        <v>47</v>
      </c>
      <c r="D42" s="137">
        <f>VLOOKUP($A42&amp;$B42,'04.02.2007 St.'!$L$7:$M$29,2,FALSE)</f>
        <v>1.5</v>
      </c>
      <c r="E42" s="58">
        <v>0</v>
      </c>
      <c r="F42" s="75">
        <f>VLOOKUP($A42&amp;$B42,'05.05.2007 St.'!$L$9:$M$32,2,FALSE)</f>
        <v>1.6309667227802556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126">
        <f t="shared" si="5"/>
        <v>3.1309667227802556</v>
      </c>
      <c r="M42" s="38">
        <v>37</v>
      </c>
      <c r="N42" s="80"/>
      <c r="O42" s="80"/>
      <c r="Q42" s="78" t="str">
        <f t="shared" si="4"/>
        <v>ХорошавинСергей</v>
      </c>
      <c r="R42" s="67">
        <f t="shared" si="6"/>
        <v>1.5</v>
      </c>
      <c r="S42" s="68">
        <f t="shared" si="7"/>
        <v>1.5</v>
      </c>
      <c r="T42" s="68">
        <f t="shared" si="8"/>
        <v>3.1309667227802556</v>
      </c>
      <c r="U42" s="68">
        <f>LARGE($D42:G42,1)+LARGE($D42:G42,2)+LARGE($D42:G42,3)</f>
        <v>3.1309667227802556</v>
      </c>
      <c r="V42" s="68">
        <f>LARGE($D42:H42,1)+LARGE($D42:H42,2)+LARGE($D42:H42,3)</f>
        <v>3.1309667227802556</v>
      </c>
      <c r="W42" s="68">
        <f>LARGE($D42:I42,1)+LARGE($D42:I42,2)+LARGE($D42:I42,3)</f>
        <v>3.1309667227802556</v>
      </c>
      <c r="X42" s="68">
        <f>LARGE($D42:J42,1)+LARGE($D42:J42,2)+LARGE($D42:J42,3)</f>
        <v>3.1309667227802556</v>
      </c>
      <c r="Y42" s="68">
        <f>LARGE($D42:K42,1)+LARGE($D42:K42,2)+LARGE($D42:K42,3)</f>
        <v>3.1309667227802556</v>
      </c>
    </row>
    <row r="43" spans="1:25" ht="12.75">
      <c r="A43" s="44" t="s">
        <v>135</v>
      </c>
      <c r="B43" s="102" t="s">
        <v>9</v>
      </c>
      <c r="C43" s="9" t="s">
        <v>46</v>
      </c>
      <c r="D43" s="136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75">
        <f>VLOOKUP($A43&amp;$B43,'18.08.2007 St.'!$L$8:$M$39,2,FALSE)</f>
        <v>3.0740026784402072</v>
      </c>
      <c r="K43" s="58">
        <v>0</v>
      </c>
      <c r="L43" s="126">
        <f t="shared" si="5"/>
        <v>3.0740026784402072</v>
      </c>
      <c r="M43" s="38">
        <v>38</v>
      </c>
      <c r="N43" s="80"/>
      <c r="O43" s="80"/>
      <c r="Q43" s="78" t="str">
        <f t="shared" si="4"/>
        <v>ТурянскийАндрей</v>
      </c>
      <c r="R43" s="67">
        <f t="shared" si="6"/>
        <v>0</v>
      </c>
      <c r="S43" s="68">
        <f t="shared" si="7"/>
        <v>0</v>
      </c>
      <c r="T43" s="68">
        <f t="shared" si="8"/>
        <v>0</v>
      </c>
      <c r="U43" s="68">
        <f>LARGE($D43:G43,1)+LARGE($D43:G43,2)+LARGE($D43:G43,3)</f>
        <v>0</v>
      </c>
      <c r="V43" s="68">
        <f>LARGE($D43:H43,1)+LARGE($D43:H43,2)+LARGE($D43:H43,3)</f>
        <v>0</v>
      </c>
      <c r="W43" s="68">
        <f>LARGE($D43:I43,1)+LARGE($D43:I43,2)+LARGE($D43:I43,3)</f>
        <v>0</v>
      </c>
      <c r="X43" s="68">
        <f>LARGE($D43:J43,1)+LARGE($D43:J43,2)+LARGE($D43:J43,3)</f>
        <v>3.0740026784402072</v>
      </c>
      <c r="Y43" s="68">
        <f>LARGE($D43:K43,1)+LARGE($D43:K43,2)+LARGE($D43:K43,3)</f>
        <v>3.0740026784402072</v>
      </c>
    </row>
    <row r="44" spans="1:25" ht="12.75">
      <c r="A44" s="8" t="s">
        <v>30</v>
      </c>
      <c r="B44" s="1" t="s">
        <v>11</v>
      </c>
      <c r="C44" s="9" t="s">
        <v>45</v>
      </c>
      <c r="D44" s="137">
        <f>VLOOKUP($A44&amp;$B44,'04.02.2007 St.'!$L$7:$M$29,2,FALSE)</f>
        <v>1.5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75">
        <f>VLOOKUP($A44&amp;$B44,'18.08.2007 St.'!$L$8:$M$39,2,FALSE)</f>
        <v>1.5370013392201036</v>
      </c>
      <c r="K44" s="58">
        <v>0</v>
      </c>
      <c r="L44" s="126">
        <f t="shared" si="5"/>
        <v>3.0370013392201036</v>
      </c>
      <c r="M44" s="38">
        <v>39</v>
      </c>
      <c r="N44" s="80"/>
      <c r="O44" s="80"/>
      <c r="Q44" s="78" t="str">
        <f t="shared" si="4"/>
        <v>СидоровскийАлександр</v>
      </c>
      <c r="R44" s="67">
        <f t="shared" si="6"/>
        <v>1.5</v>
      </c>
      <c r="S44" s="68">
        <f t="shared" si="7"/>
        <v>1.5</v>
      </c>
      <c r="T44" s="68">
        <f t="shared" si="8"/>
        <v>1.5</v>
      </c>
      <c r="U44" s="68">
        <f>LARGE($D44:G44,1)+LARGE($D44:G44,2)+LARGE($D44:G44,3)</f>
        <v>1.5</v>
      </c>
      <c r="V44" s="68">
        <f>LARGE($D44:H44,1)+LARGE($D44:H44,2)+LARGE($D44:H44,3)</f>
        <v>1.5</v>
      </c>
      <c r="W44" s="68">
        <f>LARGE($D44:I44,1)+LARGE($D44:I44,2)+LARGE($D44:I44,3)</f>
        <v>1.5</v>
      </c>
      <c r="X44" s="68">
        <f>LARGE($D44:J44,1)+LARGE($D44:J44,2)+LARGE($D44:J44,3)</f>
        <v>3.0370013392201036</v>
      </c>
      <c r="Y44" s="68">
        <f>LARGE($D44:K44,1)+LARGE($D44:K44,2)+LARGE($D44:K44,3)</f>
        <v>3.0370013392201036</v>
      </c>
    </row>
    <row r="45" spans="1:25" ht="12.75">
      <c r="A45" s="44" t="s">
        <v>114</v>
      </c>
      <c r="B45" s="102" t="s">
        <v>115</v>
      </c>
      <c r="C45" s="9" t="s">
        <v>44</v>
      </c>
      <c r="D45" s="136">
        <v>0</v>
      </c>
      <c r="E45" s="58">
        <v>0</v>
      </c>
      <c r="F45" s="58">
        <v>0</v>
      </c>
      <c r="G45" s="75">
        <f>VLOOKUP($A45&amp;$B45,'23.06.2007 St.'!$L$9:$M$32,2,FALSE)</f>
        <v>1.426819794481106</v>
      </c>
      <c r="H45" s="58">
        <v>0</v>
      </c>
      <c r="I45" s="58">
        <v>0</v>
      </c>
      <c r="J45" s="75">
        <f>VLOOKUP($A45&amp;$B45,'18.08.2007 St.'!$L$8:$M$39,2,FALSE)</f>
        <v>1.5370013392201036</v>
      </c>
      <c r="K45" s="58">
        <v>0</v>
      </c>
      <c r="L45" s="126">
        <f t="shared" si="5"/>
        <v>2.9638211337012095</v>
      </c>
      <c r="M45" s="38">
        <v>40</v>
      </c>
      <c r="N45" s="80"/>
      <c r="O45" s="80"/>
      <c r="Q45" s="78" t="str">
        <f t="shared" si="4"/>
        <v>ЕфимовАнтон</v>
      </c>
      <c r="R45" s="67">
        <f t="shared" si="6"/>
        <v>0</v>
      </c>
      <c r="S45" s="68">
        <f t="shared" si="7"/>
        <v>0</v>
      </c>
      <c r="T45" s="68">
        <f t="shared" si="8"/>
        <v>0</v>
      </c>
      <c r="U45" s="68">
        <f>LARGE($D45:G45,1)+LARGE($D45:G45,2)+LARGE($D45:G45,3)</f>
        <v>1.426819794481106</v>
      </c>
      <c r="V45" s="68">
        <f>LARGE($D45:H45,1)+LARGE($D45:H45,2)+LARGE($D45:H45,3)</f>
        <v>1.426819794481106</v>
      </c>
      <c r="W45" s="68">
        <f>LARGE($D45:I45,1)+LARGE($D45:I45,2)+LARGE($D45:I45,3)</f>
        <v>1.426819794481106</v>
      </c>
      <c r="X45" s="68">
        <f>LARGE($D45:J45,1)+LARGE($D45:J45,2)+LARGE($D45:J45,3)</f>
        <v>2.9638211337012095</v>
      </c>
      <c r="Y45" s="68">
        <f>LARGE($D45:K45,1)+LARGE($D45:K45,2)+LARGE($D45:K45,3)</f>
        <v>2.9638211337012095</v>
      </c>
    </row>
    <row r="46" spans="1:25" ht="12.75">
      <c r="A46" s="8" t="s">
        <v>33</v>
      </c>
      <c r="B46" s="1" t="s">
        <v>11</v>
      </c>
      <c r="C46" s="9" t="s">
        <v>39</v>
      </c>
      <c r="D46" s="137">
        <f>VLOOKUP($A46&amp;$B46,'04.02.2007 St.'!$L$7:$M$29,2,FALSE)</f>
        <v>1.5</v>
      </c>
      <c r="E46" s="58">
        <v>0</v>
      </c>
      <c r="F46" s="58">
        <v>0</v>
      </c>
      <c r="G46" s="75">
        <f>VLOOKUP($A46&amp;$B46,'23.06.2007 St.'!$L$9:$M$32,2,FALSE)</f>
        <v>1.426819794481106</v>
      </c>
      <c r="H46" s="58">
        <v>0</v>
      </c>
      <c r="I46" s="58">
        <v>0</v>
      </c>
      <c r="J46" s="58">
        <v>0</v>
      </c>
      <c r="K46" s="58">
        <v>0</v>
      </c>
      <c r="L46" s="126">
        <f t="shared" si="5"/>
        <v>2.926819794481106</v>
      </c>
      <c r="M46" s="38">
        <v>41</v>
      </c>
      <c r="N46" s="80"/>
      <c r="O46" s="80"/>
      <c r="Q46" s="78" t="str">
        <f t="shared" si="4"/>
        <v>СтаростинАлександр</v>
      </c>
      <c r="R46" s="67">
        <f t="shared" si="6"/>
        <v>1.5</v>
      </c>
      <c r="S46" s="68">
        <f t="shared" si="7"/>
        <v>1.5</v>
      </c>
      <c r="T46" s="68">
        <f t="shared" si="8"/>
        <v>1.5</v>
      </c>
      <c r="U46" s="68">
        <f>LARGE($D46:G46,1)+LARGE($D46:G46,2)+LARGE($D46:G46,3)</f>
        <v>2.926819794481106</v>
      </c>
      <c r="V46" s="68">
        <f>LARGE($D46:H46,1)+LARGE($D46:H46,2)+LARGE($D46:H46,3)</f>
        <v>2.926819794481106</v>
      </c>
      <c r="W46" s="68">
        <f>LARGE($D46:I46,1)+LARGE($D46:I46,2)+LARGE($D46:I46,3)</f>
        <v>2.926819794481106</v>
      </c>
      <c r="X46" s="68">
        <f>LARGE($D46:J46,1)+LARGE($D46:J46,2)+LARGE($D46:J46,3)</f>
        <v>2.926819794481106</v>
      </c>
      <c r="Y46" s="68">
        <f>LARGE($D46:K46,1)+LARGE($D46:K46,2)+LARGE($D46:K46,3)</f>
        <v>2.926819794481106</v>
      </c>
    </row>
    <row r="47" spans="1:25" ht="12.75">
      <c r="A47" s="127" t="s">
        <v>119</v>
      </c>
      <c r="B47" s="100" t="s">
        <v>25</v>
      </c>
      <c r="C47" s="9" t="s">
        <v>128</v>
      </c>
      <c r="D47" s="136">
        <v>0</v>
      </c>
      <c r="E47" s="58">
        <v>0</v>
      </c>
      <c r="F47" s="58">
        <v>0</v>
      </c>
      <c r="G47" s="58">
        <v>0</v>
      </c>
      <c r="H47" s="75">
        <f>VLOOKUP($A47&amp;$B47,'29.07.2007 St.'!$L$8:$M$39,2,FALSE)</f>
        <v>2.764124492023618</v>
      </c>
      <c r="I47" s="58">
        <v>0</v>
      </c>
      <c r="J47" s="58">
        <v>0</v>
      </c>
      <c r="K47" s="58">
        <v>0</v>
      </c>
      <c r="L47" s="126">
        <f t="shared" si="5"/>
        <v>2.764124492023618</v>
      </c>
      <c r="M47" s="38">
        <v>42</v>
      </c>
      <c r="N47" s="80"/>
      <c r="O47" s="80"/>
      <c r="Q47" s="78" t="str">
        <f t="shared" si="4"/>
        <v>БеленецПавел</v>
      </c>
      <c r="R47" s="67">
        <f t="shared" si="6"/>
        <v>0</v>
      </c>
      <c r="S47" s="68">
        <f t="shared" si="7"/>
        <v>0</v>
      </c>
      <c r="T47" s="68">
        <f t="shared" si="8"/>
        <v>0</v>
      </c>
      <c r="U47" s="68">
        <f>LARGE($D47:G47,1)+LARGE($D47:G47,2)+LARGE($D47:G47,3)</f>
        <v>0</v>
      </c>
      <c r="V47" s="68">
        <f>LARGE($D47:H47,1)+LARGE($D47:H47,2)+LARGE($D47:H47,3)</f>
        <v>2.764124492023618</v>
      </c>
      <c r="W47" s="68">
        <f>LARGE($D47:I47,1)+LARGE($D47:I47,2)+LARGE($D47:I47,3)</f>
        <v>2.764124492023618</v>
      </c>
      <c r="X47" s="68">
        <f>LARGE($D47:J47,1)+LARGE($D47:J47,2)+LARGE($D47:J47,3)</f>
        <v>2.764124492023618</v>
      </c>
      <c r="Y47" s="68">
        <f>LARGE($D47:K47,1)+LARGE($D47:K47,2)+LARGE($D47:K47,3)</f>
        <v>2.764124492023618</v>
      </c>
    </row>
    <row r="48" spans="1:25" ht="12.75">
      <c r="A48" s="128" t="s">
        <v>120</v>
      </c>
      <c r="B48" s="115" t="s">
        <v>11</v>
      </c>
      <c r="C48" s="9" t="s">
        <v>44</v>
      </c>
      <c r="D48" s="136">
        <v>0</v>
      </c>
      <c r="E48" s="58">
        <v>0</v>
      </c>
      <c r="F48" s="58">
        <v>0</v>
      </c>
      <c r="G48" s="58">
        <v>0</v>
      </c>
      <c r="H48" s="75">
        <f>VLOOKUP($A48&amp;$B48,'29.07.2007 St.'!$L$8:$M$39,2,FALSE)</f>
        <v>2.764124492023618</v>
      </c>
      <c r="I48" s="58">
        <v>0</v>
      </c>
      <c r="J48" s="58">
        <v>0</v>
      </c>
      <c r="K48" s="58">
        <v>0</v>
      </c>
      <c r="L48" s="126">
        <f t="shared" si="5"/>
        <v>2.764124492023618</v>
      </c>
      <c r="M48" s="38">
        <v>42</v>
      </c>
      <c r="N48" s="80"/>
      <c r="O48" s="80"/>
      <c r="Q48" s="78" t="str">
        <f t="shared" si="4"/>
        <v>КудреватыхАлександр</v>
      </c>
      <c r="R48" s="67">
        <f t="shared" si="6"/>
        <v>0</v>
      </c>
      <c r="S48" s="68">
        <f t="shared" si="7"/>
        <v>0</v>
      </c>
      <c r="T48" s="68">
        <f t="shared" si="8"/>
        <v>0</v>
      </c>
      <c r="U48" s="68">
        <f>LARGE($D48:G48,1)+LARGE($D48:G48,2)+LARGE($D48:G48,3)</f>
        <v>0</v>
      </c>
      <c r="V48" s="68">
        <f>LARGE($D48:H48,1)+LARGE($D48:H48,2)+LARGE($D48:H48,3)</f>
        <v>2.764124492023618</v>
      </c>
      <c r="W48" s="68">
        <f>LARGE($D48:I48,1)+LARGE($D48:I48,2)+LARGE($D48:I48,3)</f>
        <v>2.764124492023618</v>
      </c>
      <c r="X48" s="68">
        <f>LARGE($D48:J48,1)+LARGE($D48:J48,2)+LARGE($D48:J48,3)</f>
        <v>2.764124492023618</v>
      </c>
      <c r="Y48" s="68">
        <f>LARGE($D48:K48,1)+LARGE($D48:K48,2)+LARGE($D48:K48,3)</f>
        <v>2.764124492023618</v>
      </c>
    </row>
    <row r="49" spans="1:25" ht="12.75">
      <c r="A49" s="128" t="s">
        <v>122</v>
      </c>
      <c r="B49" s="115" t="s">
        <v>123</v>
      </c>
      <c r="C49" s="9" t="s">
        <v>44</v>
      </c>
      <c r="D49" s="136">
        <v>0</v>
      </c>
      <c r="E49" s="58">
        <v>0</v>
      </c>
      <c r="F49" s="58">
        <v>0</v>
      </c>
      <c r="G49" s="58">
        <v>0</v>
      </c>
      <c r="H49" s="75">
        <f>VLOOKUP($A49&amp;$B49,'29.07.2007 St.'!$L$8:$M$39,2,FALSE)</f>
        <v>2.764124492023618</v>
      </c>
      <c r="I49" s="58">
        <v>0</v>
      </c>
      <c r="J49" s="58">
        <v>0</v>
      </c>
      <c r="K49" s="58">
        <v>0</v>
      </c>
      <c r="L49" s="126">
        <f t="shared" si="5"/>
        <v>2.764124492023618</v>
      </c>
      <c r="M49" s="38">
        <v>44</v>
      </c>
      <c r="N49" s="80"/>
      <c r="O49" s="80"/>
      <c r="Q49" s="78" t="str">
        <f t="shared" si="4"/>
        <v>ТолстиковИлья</v>
      </c>
      <c r="R49" s="67">
        <f t="shared" si="6"/>
        <v>0</v>
      </c>
      <c r="S49" s="68">
        <f t="shared" si="7"/>
        <v>0</v>
      </c>
      <c r="T49" s="68">
        <f t="shared" si="8"/>
        <v>0</v>
      </c>
      <c r="U49" s="68">
        <f>LARGE($D49:G49,1)+LARGE($D49:G49,2)+LARGE($D49:G49,3)</f>
        <v>0</v>
      </c>
      <c r="V49" s="68">
        <f>LARGE($D49:H49,1)+LARGE($D49:H49,2)+LARGE($D49:H49,3)</f>
        <v>2.764124492023618</v>
      </c>
      <c r="W49" s="68">
        <f>LARGE($D49:I49,1)+LARGE($D49:I49,2)+LARGE($D49:I49,3)</f>
        <v>2.764124492023618</v>
      </c>
      <c r="X49" s="68">
        <f>LARGE($D49:J49,1)+LARGE($D49:J49,2)+LARGE($D49:J49,3)</f>
        <v>2.764124492023618</v>
      </c>
      <c r="Y49" s="68">
        <f>LARGE($D49:K49,1)+LARGE($D49:K49,2)+LARGE($D49:K49,3)</f>
        <v>2.764124492023618</v>
      </c>
    </row>
    <row r="50" spans="1:25" ht="12.75">
      <c r="A50" s="128" t="s">
        <v>127</v>
      </c>
      <c r="B50" s="115" t="s">
        <v>9</v>
      </c>
      <c r="C50" s="9" t="s">
        <v>44</v>
      </c>
      <c r="D50" s="136">
        <v>0</v>
      </c>
      <c r="E50" s="58">
        <v>0</v>
      </c>
      <c r="F50" s="58">
        <v>0</v>
      </c>
      <c r="G50" s="58">
        <v>0</v>
      </c>
      <c r="H50" s="75">
        <f>VLOOKUP($A50&amp;$B50,'29.07.2007 St.'!$L$8:$M$39,2,FALSE)</f>
        <v>2.764124492023618</v>
      </c>
      <c r="I50" s="58">
        <v>0</v>
      </c>
      <c r="J50" s="58">
        <v>0</v>
      </c>
      <c r="K50" s="58">
        <v>0</v>
      </c>
      <c r="L50" s="126">
        <f t="shared" si="5"/>
        <v>2.764124492023618</v>
      </c>
      <c r="M50" s="38">
        <v>44</v>
      </c>
      <c r="N50" s="80"/>
      <c r="O50" s="80"/>
      <c r="Q50" s="78" t="str">
        <f t="shared" si="4"/>
        <v>НеумоинАндрей</v>
      </c>
      <c r="R50" s="67">
        <f t="shared" si="6"/>
        <v>0</v>
      </c>
      <c r="S50" s="68">
        <f t="shared" si="7"/>
        <v>0</v>
      </c>
      <c r="T50" s="68">
        <f t="shared" si="8"/>
        <v>0</v>
      </c>
      <c r="U50" s="68">
        <f>LARGE($D50:G50,1)+LARGE($D50:G50,2)+LARGE($D50:G50,3)</f>
        <v>0</v>
      </c>
      <c r="V50" s="68">
        <f>LARGE($D50:H50,1)+LARGE($D50:H50,2)+LARGE($D50:H50,3)</f>
        <v>2.764124492023618</v>
      </c>
      <c r="W50" s="68">
        <f>LARGE($D50:I50,1)+LARGE($D50:I50,2)+LARGE($D50:I50,3)</f>
        <v>2.764124492023618</v>
      </c>
      <c r="X50" s="68">
        <f>LARGE($D50:J50,1)+LARGE($D50:J50,2)+LARGE($D50:J50,3)</f>
        <v>2.764124492023618</v>
      </c>
      <c r="Y50" s="68">
        <f>LARGE($D50:K50,1)+LARGE($D50:K50,2)+LARGE($D50:K50,3)</f>
        <v>2.764124492023618</v>
      </c>
    </row>
    <row r="51" spans="1:25" ht="12.75">
      <c r="A51" s="129" t="s">
        <v>125</v>
      </c>
      <c r="B51" s="104" t="s">
        <v>23</v>
      </c>
      <c r="C51" s="9" t="s">
        <v>139</v>
      </c>
      <c r="D51" s="136">
        <v>0</v>
      </c>
      <c r="E51" s="58">
        <v>0</v>
      </c>
      <c r="F51" s="58">
        <v>0</v>
      </c>
      <c r="G51" s="58">
        <v>0</v>
      </c>
      <c r="H51" s="75">
        <f>VLOOKUP($A51&amp;$B51,'29.07.2007 St.'!$L$8:$M$40,2,FALSE)</f>
        <v>2.764124492023618</v>
      </c>
      <c r="I51" s="58">
        <v>0</v>
      </c>
      <c r="J51" s="58">
        <v>0</v>
      </c>
      <c r="K51" s="58">
        <v>0</v>
      </c>
      <c r="L51" s="126">
        <f t="shared" si="5"/>
        <v>2.764124492023618</v>
      </c>
      <c r="M51" s="38">
        <v>44</v>
      </c>
      <c r="N51" s="80"/>
      <c r="O51" s="80"/>
      <c r="Q51" s="78" t="str">
        <f t="shared" si="4"/>
        <v>ЛавренковАлексей</v>
      </c>
      <c r="R51" s="67">
        <f t="shared" si="6"/>
        <v>0</v>
      </c>
      <c r="S51" s="68">
        <f t="shared" si="7"/>
        <v>0</v>
      </c>
      <c r="T51" s="68">
        <f t="shared" si="8"/>
        <v>0</v>
      </c>
      <c r="U51" s="68">
        <f>LARGE($D51:G51,1)+LARGE($D51:G51,2)+LARGE($D51:G51,3)</f>
        <v>0</v>
      </c>
      <c r="V51" s="68">
        <f>LARGE($D51:H51,1)+LARGE($D51:H51,2)+LARGE($D51:H51,3)</f>
        <v>2.764124492023618</v>
      </c>
      <c r="W51" s="68">
        <f>LARGE($D51:I51,1)+LARGE($D51:I51,2)+LARGE($D51:I51,3)</f>
        <v>2.764124492023618</v>
      </c>
      <c r="X51" s="68">
        <f>LARGE($D51:J51,1)+LARGE($D51:J51,2)+LARGE($D51:J51,3)</f>
        <v>2.764124492023618</v>
      </c>
      <c r="Y51" s="68">
        <f>LARGE($D51:K51,1)+LARGE($D51:K51,2)+LARGE($D51:K51,3)</f>
        <v>2.764124492023618</v>
      </c>
    </row>
    <row r="52" spans="1:25" ht="12.75">
      <c r="A52" s="130" t="s">
        <v>78</v>
      </c>
      <c r="B52" s="99" t="s">
        <v>25</v>
      </c>
      <c r="C52" s="9" t="s">
        <v>44</v>
      </c>
      <c r="D52" s="136">
        <v>0</v>
      </c>
      <c r="E52" s="16">
        <f>VLOOKUP($A52&amp;$B52,'19.02.2007 St.b.'!$L$8:$M$29,2,FALSE)</f>
        <v>1.8870192307692306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126">
        <f t="shared" si="5"/>
        <v>1.8870192307692306</v>
      </c>
      <c r="M52" s="38">
        <v>47</v>
      </c>
      <c r="N52" s="80"/>
      <c r="O52" s="80"/>
      <c r="Q52" s="78" t="str">
        <f t="shared" si="4"/>
        <v>ТаранковПавел</v>
      </c>
      <c r="R52" s="67">
        <f t="shared" si="6"/>
        <v>0</v>
      </c>
      <c r="S52" s="68">
        <f t="shared" si="7"/>
        <v>1.8870192307692306</v>
      </c>
      <c r="T52" s="68">
        <f t="shared" si="8"/>
        <v>1.8870192307692306</v>
      </c>
      <c r="U52" s="68">
        <f>LARGE($D52:G52,1)+LARGE($D52:G52,2)+LARGE($D52:G52,3)</f>
        <v>1.8870192307692306</v>
      </c>
      <c r="V52" s="68">
        <f>LARGE($D52:H52,1)+LARGE($D52:H52,2)+LARGE($D52:H52,3)</f>
        <v>1.8870192307692306</v>
      </c>
      <c r="W52" s="68">
        <f>LARGE($D52:I52,1)+LARGE($D52:I52,2)+LARGE($D52:I52,3)</f>
        <v>1.8870192307692306</v>
      </c>
      <c r="X52" s="68">
        <f>LARGE($D52:J52,1)+LARGE($D52:J52,2)+LARGE($D52:J52,3)</f>
        <v>1.8870192307692306</v>
      </c>
      <c r="Y52" s="68">
        <f>LARGE($D52:K52,1)+LARGE($D52:K52,2)+LARGE($D52:K52,3)</f>
        <v>1.8870192307692306</v>
      </c>
    </row>
    <row r="53" spans="1:25" ht="12.75">
      <c r="A53" s="8" t="s">
        <v>81</v>
      </c>
      <c r="B53" s="1" t="s">
        <v>82</v>
      </c>
      <c r="C53" s="9" t="s">
        <v>52</v>
      </c>
      <c r="D53" s="136">
        <v>0</v>
      </c>
      <c r="E53" s="16">
        <f>VLOOKUP($A53&amp;$B53,'19.02.2007 St.b.'!$L$8:$M$29,2,FALSE)</f>
        <v>1.8870192307692306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26">
        <f t="shared" si="5"/>
        <v>1.8870192307692306</v>
      </c>
      <c r="M53" s="38">
        <v>47</v>
      </c>
      <c r="N53" s="80"/>
      <c r="O53" s="80"/>
      <c r="Q53" s="78" t="str">
        <f t="shared" si="4"/>
        <v>АлдарДареев</v>
      </c>
      <c r="R53" s="67">
        <f t="shared" si="6"/>
        <v>0</v>
      </c>
      <c r="S53" s="68">
        <f t="shared" si="7"/>
        <v>1.8870192307692306</v>
      </c>
      <c r="T53" s="68">
        <f t="shared" si="8"/>
        <v>1.8870192307692306</v>
      </c>
      <c r="U53" s="68">
        <f>LARGE($D53:G53,1)+LARGE($D53:G53,2)+LARGE($D53:G53,3)</f>
        <v>1.8870192307692306</v>
      </c>
      <c r="V53" s="68">
        <f>LARGE($D53:H53,1)+LARGE($D53:H53,2)+LARGE($D53:H53,3)</f>
        <v>1.8870192307692306</v>
      </c>
      <c r="W53" s="68">
        <f>LARGE($D53:I53,1)+LARGE($D53:I53,2)+LARGE($D53:I53,3)</f>
        <v>1.8870192307692306</v>
      </c>
      <c r="X53" s="68">
        <f>LARGE($D53:J53,1)+LARGE($D53:J53,2)+LARGE($D53:J53,3)</f>
        <v>1.8870192307692306</v>
      </c>
      <c r="Y53" s="68">
        <f>LARGE($D53:K53,1)+LARGE($D53:K53,2)+LARGE($D53:K53,3)</f>
        <v>1.8870192307692306</v>
      </c>
    </row>
    <row r="54" spans="1:25" ht="12.75">
      <c r="A54" s="8" t="s">
        <v>84</v>
      </c>
      <c r="B54" s="1" t="s">
        <v>85</v>
      </c>
      <c r="C54" s="10" t="s">
        <v>44</v>
      </c>
      <c r="D54" s="136">
        <v>0</v>
      </c>
      <c r="E54" s="16">
        <f>VLOOKUP($A54&amp;$B54,'19.02.2007 St.b.'!$L$8:$M$29,2,FALSE)</f>
        <v>1.8870192307692306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126">
        <f t="shared" si="5"/>
        <v>1.8870192307692306</v>
      </c>
      <c r="M54" s="38">
        <v>47</v>
      </c>
      <c r="N54" s="80"/>
      <c r="O54" s="80"/>
      <c r="Q54" s="78" t="str">
        <f t="shared" si="4"/>
        <v>Журбенко Иван</v>
      </c>
      <c r="R54" s="67">
        <f t="shared" si="6"/>
        <v>0</v>
      </c>
      <c r="S54" s="68">
        <f t="shared" si="7"/>
        <v>1.8870192307692306</v>
      </c>
      <c r="T54" s="68">
        <f t="shared" si="8"/>
        <v>1.8870192307692306</v>
      </c>
      <c r="U54" s="68">
        <f>LARGE($D54:G54,1)+LARGE($D54:G54,2)+LARGE($D54:G54,3)</f>
        <v>1.8870192307692306</v>
      </c>
      <c r="V54" s="68">
        <f>LARGE($D54:H54,1)+LARGE($D54:H54,2)+LARGE($D54:H54,3)</f>
        <v>1.8870192307692306</v>
      </c>
      <c r="W54" s="68">
        <f>LARGE($D54:I54,1)+LARGE($D54:I54,2)+LARGE($D54:I54,3)</f>
        <v>1.8870192307692306</v>
      </c>
      <c r="X54" s="68">
        <f>LARGE($D54:J54,1)+LARGE($D54:J54,2)+LARGE($D54:J54,3)</f>
        <v>1.8870192307692306</v>
      </c>
      <c r="Y54" s="68">
        <f>LARGE($D54:K54,1)+LARGE($D54:K54,2)+LARGE($D54:K54,3)</f>
        <v>1.8870192307692306</v>
      </c>
    </row>
    <row r="55" spans="1:25" ht="12.75">
      <c r="A55" s="8" t="s">
        <v>100</v>
      </c>
      <c r="B55" s="1" t="s">
        <v>101</v>
      </c>
      <c r="C55" s="9" t="s">
        <v>47</v>
      </c>
      <c r="D55" s="136">
        <v>0</v>
      </c>
      <c r="E55" s="58">
        <v>0</v>
      </c>
      <c r="F55" s="75">
        <f>VLOOKUP($A55&amp;$B55,'05.05.2007 St.'!$L$9:$M$32,2,FALSE)</f>
        <v>1.6309667227802556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126">
        <f t="shared" si="5"/>
        <v>1.6309667227802556</v>
      </c>
      <c r="M55" s="38">
        <v>50</v>
      </c>
      <c r="N55" s="80"/>
      <c r="O55" s="80"/>
      <c r="Q55" s="78" t="str">
        <f t="shared" si="4"/>
        <v>РомановВадим</v>
      </c>
      <c r="R55" s="67">
        <f t="shared" si="6"/>
        <v>0</v>
      </c>
      <c r="S55" s="68">
        <f t="shared" si="7"/>
        <v>0</v>
      </c>
      <c r="T55" s="68">
        <f t="shared" si="8"/>
        <v>1.6309667227802556</v>
      </c>
      <c r="U55" s="68">
        <f>LARGE($D55:G55,1)+LARGE($D55:G55,2)+LARGE($D55:G55,3)</f>
        <v>1.6309667227802556</v>
      </c>
      <c r="V55" s="68">
        <f>LARGE($D55:H55,1)+LARGE($D55:H55,2)+LARGE($D55:H55,3)</f>
        <v>1.6309667227802556</v>
      </c>
      <c r="W55" s="68">
        <f>LARGE($D55:I55,1)+LARGE($D55:I55,2)+LARGE($D55:I55,3)</f>
        <v>1.6309667227802556</v>
      </c>
      <c r="X55" s="68">
        <f>LARGE($D55:J55,1)+LARGE($D55:J55,2)+LARGE($D55:J55,3)</f>
        <v>1.6309667227802556</v>
      </c>
      <c r="Y55" s="68">
        <f>LARGE($D55:K55,1)+LARGE($D55:K55,2)+LARGE($D55:K55,3)</f>
        <v>1.6309667227802556</v>
      </c>
    </row>
    <row r="56" spans="1:25" ht="12.75">
      <c r="A56" s="8" t="s">
        <v>24</v>
      </c>
      <c r="B56" s="1" t="s">
        <v>25</v>
      </c>
      <c r="C56" s="10" t="s">
        <v>47</v>
      </c>
      <c r="D56" s="137">
        <f>VLOOKUP($A56&amp;$B56,'04.02.2007 St.'!$L$7:$M$29,2,FALSE)</f>
        <v>1.5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126">
        <f t="shared" si="5"/>
        <v>1.5</v>
      </c>
      <c r="M56" s="38">
        <v>51</v>
      </c>
      <c r="N56" s="80"/>
      <c r="O56" s="80"/>
      <c r="Q56" s="78" t="str">
        <f t="shared" si="4"/>
        <v>КорневПавел</v>
      </c>
      <c r="R56" s="67">
        <f t="shared" si="6"/>
        <v>1.5</v>
      </c>
      <c r="S56" s="68">
        <f t="shared" si="7"/>
        <v>1.5</v>
      </c>
      <c r="T56" s="68">
        <f t="shared" si="8"/>
        <v>1.5</v>
      </c>
      <c r="U56" s="68">
        <f>LARGE($D56:G56,1)+LARGE($D56:G56,2)+LARGE($D56:G56,3)</f>
        <v>1.5</v>
      </c>
      <c r="V56" s="68">
        <f>LARGE($D56:H56,1)+LARGE($D56:H56,2)+LARGE($D56:H56,3)</f>
        <v>1.5</v>
      </c>
      <c r="W56" s="68">
        <f>LARGE($D56:I56,1)+LARGE($D56:I56,2)+LARGE($D56:I56,3)</f>
        <v>1.5</v>
      </c>
      <c r="X56" s="68">
        <f>LARGE($D56:J56,1)+LARGE($D56:J56,2)+LARGE($D56:J56,3)</f>
        <v>1.5</v>
      </c>
      <c r="Y56" s="68">
        <f>LARGE($D56:K56,1)+LARGE($D56:K56,2)+LARGE($D56:K56,3)</f>
        <v>1.5</v>
      </c>
    </row>
    <row r="57" spans="1:25" ht="12.75">
      <c r="A57" s="44" t="s">
        <v>111</v>
      </c>
      <c r="B57" s="102" t="s">
        <v>37</v>
      </c>
      <c r="C57" s="9" t="s">
        <v>112</v>
      </c>
      <c r="D57" s="136">
        <v>0</v>
      </c>
      <c r="E57" s="58">
        <v>0</v>
      </c>
      <c r="F57" s="58">
        <v>0</v>
      </c>
      <c r="G57" s="75">
        <f>VLOOKUP($A57&amp;$B57,'23.06.2007 St.'!$L$9:$M$32,2,FALSE)</f>
        <v>1.426819794481106</v>
      </c>
      <c r="H57" s="58">
        <v>0</v>
      </c>
      <c r="I57" s="58">
        <v>0</v>
      </c>
      <c r="J57" s="58">
        <v>0</v>
      </c>
      <c r="K57" s="58">
        <v>0</v>
      </c>
      <c r="L57" s="126">
        <f t="shared" si="5"/>
        <v>1.426819794481106</v>
      </c>
      <c r="M57" s="38">
        <v>52</v>
      </c>
      <c r="N57" s="80"/>
      <c r="O57" s="80"/>
      <c r="Q57" s="78" t="str">
        <f t="shared" si="4"/>
        <v>ПетровМихаил</v>
      </c>
      <c r="R57" s="67">
        <f>D57</f>
        <v>0</v>
      </c>
      <c r="S57" s="68">
        <f t="shared" si="7"/>
        <v>0</v>
      </c>
      <c r="T57" s="68">
        <f t="shared" si="8"/>
        <v>0</v>
      </c>
      <c r="U57" s="68">
        <f>LARGE($D57:G57,1)+LARGE($D57:G57,2)+LARGE($D57:G57,3)</f>
        <v>1.426819794481106</v>
      </c>
      <c r="V57" s="68">
        <f>LARGE($D57:H57,1)+LARGE($D57:H57,2)+LARGE($D57:H57,3)</f>
        <v>1.426819794481106</v>
      </c>
      <c r="W57" s="68">
        <f>LARGE($D57:I57,1)+LARGE($D57:I57,2)+LARGE($D57:I57,3)</f>
        <v>1.426819794481106</v>
      </c>
      <c r="X57" s="68">
        <f>LARGE($D57:J57,1)+LARGE($D57:J57,2)+LARGE($D57:J57,3)</f>
        <v>1.426819794481106</v>
      </c>
      <c r="Y57" s="68">
        <f>LARGE($D57:K57,1)+LARGE($D57:K57,2)+LARGE($D57:K57,3)</f>
        <v>1.426819794481106</v>
      </c>
    </row>
    <row r="58" spans="1:25" ht="12.75">
      <c r="A58" s="44" t="s">
        <v>113</v>
      </c>
      <c r="B58" s="102" t="s">
        <v>13</v>
      </c>
      <c r="C58" s="9" t="s">
        <v>112</v>
      </c>
      <c r="D58" s="136">
        <v>0</v>
      </c>
      <c r="E58" s="58">
        <v>0</v>
      </c>
      <c r="F58" s="58">
        <v>0</v>
      </c>
      <c r="G58" s="75">
        <f>VLOOKUP($A58&amp;$B58,'23.06.2007 St.'!$L$9:$M$32,2,FALSE)</f>
        <v>1.426819794481106</v>
      </c>
      <c r="H58" s="58">
        <v>0</v>
      </c>
      <c r="I58" s="58">
        <v>0</v>
      </c>
      <c r="J58" s="58">
        <v>0</v>
      </c>
      <c r="K58" s="58">
        <v>0</v>
      </c>
      <c r="L58" s="126">
        <f t="shared" si="5"/>
        <v>1.426819794481106</v>
      </c>
      <c r="M58" s="38">
        <v>52</v>
      </c>
      <c r="N58" s="80"/>
      <c r="O58" s="80"/>
      <c r="Q58" s="78" t="str">
        <f t="shared" si="4"/>
        <v>МатвеевВиктор</v>
      </c>
      <c r="R58" s="67">
        <f>D58</f>
        <v>0</v>
      </c>
      <c r="S58" s="68">
        <f t="shared" si="7"/>
        <v>0</v>
      </c>
      <c r="T58" s="68">
        <f t="shared" si="8"/>
        <v>0</v>
      </c>
      <c r="U58" s="68">
        <f>LARGE($D58:G58,1)+LARGE($D58:G58,2)+LARGE($D58:G58,3)</f>
        <v>1.426819794481106</v>
      </c>
      <c r="V58" s="68">
        <f>LARGE($D58:H58,1)+LARGE($D58:H58,2)+LARGE($D58:H58,3)</f>
        <v>1.426819794481106</v>
      </c>
      <c r="W58" s="68">
        <f>LARGE($D58:I58,1)+LARGE($D58:I58,2)+LARGE($D58:I58,3)</f>
        <v>1.426819794481106</v>
      </c>
      <c r="X58" s="68">
        <f>LARGE($D58:J58,1)+LARGE($D58:J58,2)+LARGE($D58:J58,3)</f>
        <v>1.426819794481106</v>
      </c>
      <c r="Y58" s="68">
        <f>LARGE($D58:K58,1)+LARGE($D58:K58,2)+LARGE($D58:K58,3)</f>
        <v>1.426819794481106</v>
      </c>
    </row>
    <row r="59" spans="1:25" ht="12.75">
      <c r="A59" s="127" t="s">
        <v>0</v>
      </c>
      <c r="B59" s="100" t="s">
        <v>101</v>
      </c>
      <c r="C59" s="9" t="s">
        <v>112</v>
      </c>
      <c r="D59" s="136">
        <v>0</v>
      </c>
      <c r="E59" s="58">
        <v>0</v>
      </c>
      <c r="F59" s="58">
        <v>0</v>
      </c>
      <c r="G59" s="75">
        <f>VLOOKUP($A59&amp;$B59,'23.06.2007 St.'!$L$9:$M$32,2,FALSE)</f>
        <v>1.426819794481106</v>
      </c>
      <c r="H59" s="58">
        <v>0</v>
      </c>
      <c r="I59" s="58">
        <v>0</v>
      </c>
      <c r="J59" s="58">
        <v>0</v>
      </c>
      <c r="K59" s="58">
        <v>0</v>
      </c>
      <c r="L59" s="126">
        <f t="shared" si="5"/>
        <v>1.426819794481106</v>
      </c>
      <c r="M59" s="38">
        <v>52</v>
      </c>
      <c r="N59" s="80"/>
      <c r="O59" s="80"/>
      <c r="Q59" s="78" t="str">
        <f t="shared" si="4"/>
        <v>АлексеевВадим</v>
      </c>
      <c r="R59" s="67">
        <f>D59</f>
        <v>0</v>
      </c>
      <c r="S59" s="68">
        <f>D59+E59</f>
        <v>0</v>
      </c>
      <c r="T59" s="68">
        <f>SUM(D59:F59)</f>
        <v>0</v>
      </c>
      <c r="U59" s="68">
        <f>LARGE($D59:G59,1)+LARGE($D59:G59,2)+LARGE($D59:G59,3)</f>
        <v>1.426819794481106</v>
      </c>
      <c r="V59" s="68">
        <f>LARGE($D59:H59,1)+LARGE($D59:H59,2)+LARGE($D59:H59,3)</f>
        <v>1.426819794481106</v>
      </c>
      <c r="W59" s="68">
        <f>LARGE($D59:I59,1)+LARGE($D59:I59,2)+LARGE($D59:I59,3)</f>
        <v>1.426819794481106</v>
      </c>
      <c r="X59" s="68">
        <f>LARGE($D59:J59,1)+LARGE($D59:J59,2)+LARGE($D59:J59,3)</f>
        <v>1.426819794481106</v>
      </c>
      <c r="Y59" s="68">
        <f>LARGE($D59:K59,1)+LARGE($D59:K59,2)+LARGE($D59:K59,3)</f>
        <v>1.426819794481106</v>
      </c>
    </row>
    <row r="60" spans="1:25" ht="12.75">
      <c r="A60" s="44"/>
      <c r="B60" s="102"/>
      <c r="C60" s="9"/>
      <c r="D60" s="136"/>
      <c r="E60" s="58"/>
      <c r="F60" s="58"/>
      <c r="G60" s="75"/>
      <c r="H60" s="58"/>
      <c r="I60" s="58"/>
      <c r="J60" s="58"/>
      <c r="K60" s="59"/>
      <c r="L60" s="126"/>
      <c r="M60" s="38"/>
      <c r="N60" s="80"/>
      <c r="O60" s="80"/>
      <c r="Q60" s="78"/>
      <c r="R60" s="67"/>
      <c r="S60" s="68"/>
      <c r="T60" s="68"/>
      <c r="U60" s="68"/>
      <c r="V60" s="68"/>
      <c r="W60" s="68"/>
      <c r="X60" s="68"/>
      <c r="Y60" s="68"/>
    </row>
    <row r="61" spans="1:25" ht="12.75">
      <c r="A61" s="44"/>
      <c r="B61" s="102"/>
      <c r="C61" s="9"/>
      <c r="D61" s="136"/>
      <c r="E61" s="58"/>
      <c r="F61" s="58"/>
      <c r="G61" s="75"/>
      <c r="H61" s="58"/>
      <c r="I61" s="58"/>
      <c r="J61" s="58"/>
      <c r="K61" s="59"/>
      <c r="L61" s="126"/>
      <c r="M61" s="38"/>
      <c r="N61" s="80"/>
      <c r="O61" s="80"/>
      <c r="Q61" s="78"/>
      <c r="R61" s="67"/>
      <c r="S61" s="68"/>
      <c r="T61" s="68"/>
      <c r="U61" s="68"/>
      <c r="V61" s="68"/>
      <c r="W61" s="68"/>
      <c r="X61" s="68"/>
      <c r="Y61" s="68"/>
    </row>
    <row r="62" spans="1:25" ht="12.75">
      <c r="A62" s="44"/>
      <c r="B62" s="102"/>
      <c r="C62" s="9"/>
      <c r="D62" s="136"/>
      <c r="E62" s="58"/>
      <c r="F62" s="58"/>
      <c r="G62" s="75"/>
      <c r="H62" s="58"/>
      <c r="I62" s="58"/>
      <c r="J62" s="58"/>
      <c r="K62" s="59"/>
      <c r="L62" s="126"/>
      <c r="M62" s="38"/>
      <c r="N62" s="80"/>
      <c r="O62" s="80"/>
      <c r="Q62" s="78"/>
      <c r="R62" s="67"/>
      <c r="S62" s="68"/>
      <c r="T62" s="68"/>
      <c r="U62" s="68"/>
      <c r="V62" s="68"/>
      <c r="W62" s="68"/>
      <c r="X62" s="68"/>
      <c r="Y62" s="68"/>
    </row>
    <row r="63" spans="1:25" ht="13.5" thickBot="1">
      <c r="A63" s="107"/>
      <c r="B63" s="108"/>
      <c r="C63" s="139"/>
      <c r="D63" s="138"/>
      <c r="E63" s="131"/>
      <c r="F63" s="132"/>
      <c r="G63" s="132"/>
      <c r="H63" s="133"/>
      <c r="I63" s="131"/>
      <c r="J63" s="131"/>
      <c r="K63" s="131"/>
      <c r="L63" s="134"/>
      <c r="M63" s="135"/>
      <c r="N63" s="80"/>
      <c r="O63" s="80"/>
      <c r="Q63" s="78">
        <f t="shared" si="4"/>
      </c>
      <c r="R63" s="67"/>
      <c r="S63" s="68"/>
      <c r="T63" s="68"/>
      <c r="U63" s="68"/>
      <c r="V63" s="69"/>
      <c r="W63" s="69"/>
      <c r="X63" s="69"/>
      <c r="Y63" s="69"/>
    </row>
    <row r="65" spans="12:25" ht="12.75">
      <c r="L65" s="25"/>
      <c r="R65" s="70"/>
      <c r="S65" s="72"/>
      <c r="T65" s="72"/>
      <c r="U65" s="72"/>
      <c r="V65" s="72"/>
      <c r="W65" s="72"/>
      <c r="X65" s="72"/>
      <c r="Y65" s="72"/>
    </row>
    <row r="66" spans="2:25" ht="12.75">
      <c r="B66" s="48" t="s">
        <v>89</v>
      </c>
      <c r="C66" s="49"/>
      <c r="D66" s="50">
        <f aca="true" t="shared" si="9" ref="D66:J66">SUM(D6:D65)</f>
        <v>156</v>
      </c>
      <c r="E66" s="50">
        <f t="shared" si="9"/>
        <v>145.3004807692307</v>
      </c>
      <c r="F66" s="50">
        <f t="shared" si="9"/>
        <v>171.25150589192668</v>
      </c>
      <c r="G66" s="50">
        <f t="shared" si="9"/>
        <v>142.68197944811058</v>
      </c>
      <c r="H66" s="50">
        <f t="shared" si="9"/>
        <v>179.6680919815353</v>
      </c>
      <c r="I66" s="50">
        <f t="shared" si="9"/>
        <v>102.74255164956057</v>
      </c>
      <c r="J66" s="50">
        <f t="shared" si="9"/>
        <v>149.08912990435</v>
      </c>
      <c r="L66" s="25"/>
      <c r="R66" s="71">
        <f aca="true" t="shared" si="10" ref="R66:Y66">SUM(R6:R63)</f>
        <v>156</v>
      </c>
      <c r="S66" s="76">
        <f t="shared" si="10"/>
        <v>301.3004807692307</v>
      </c>
      <c r="T66" s="76">
        <f t="shared" si="10"/>
        <v>472.5519866611576</v>
      </c>
      <c r="U66" s="76">
        <f t="shared" si="10"/>
        <v>602.4850309301721</v>
      </c>
      <c r="V66" s="76">
        <f t="shared" si="10"/>
        <v>759.4374092367857</v>
      </c>
      <c r="W66" s="76">
        <f t="shared" si="10"/>
        <v>848.1041884155351</v>
      </c>
      <c r="X66" s="76">
        <f t="shared" si="10"/>
        <v>914.7866507899073</v>
      </c>
      <c r="Y66" s="77">
        <f t="shared" si="10"/>
        <v>1003.3575302585725</v>
      </c>
    </row>
    <row r="67" spans="2:25" ht="12.75">
      <c r="B67" s="46"/>
      <c r="C67" s="47"/>
      <c r="D67" s="45"/>
      <c r="E67" s="45"/>
      <c r="L67" s="25"/>
      <c r="R67" s="70"/>
      <c r="S67" s="72"/>
      <c r="T67" s="72"/>
      <c r="U67" s="72"/>
      <c r="V67" s="72"/>
      <c r="W67" s="72"/>
      <c r="X67" s="72"/>
      <c r="Y67" s="72"/>
    </row>
    <row r="68" spans="8:25" ht="25.5">
      <c r="H68" s="39" t="s">
        <v>90</v>
      </c>
      <c r="I68" s="39"/>
      <c r="J68" s="39"/>
      <c r="K68" s="39"/>
      <c r="L68" s="40">
        <f>SUM(L6:L66)</f>
        <v>1003.3575302585725</v>
      </c>
      <c r="R68" s="70"/>
      <c r="S68" s="72"/>
      <c r="T68" s="72"/>
      <c r="U68" s="72"/>
      <c r="V68" s="72"/>
      <c r="W68" s="72"/>
      <c r="X68" s="72"/>
      <c r="Y68" s="72"/>
    </row>
    <row r="69" spans="18:25" ht="12.75">
      <c r="R69" s="70"/>
      <c r="S69" s="72"/>
      <c r="T69" s="72"/>
      <c r="U69" s="72"/>
      <c r="V69" s="72"/>
      <c r="W69" s="72"/>
      <c r="X69" s="72"/>
      <c r="Y69" s="72"/>
    </row>
    <row r="70" spans="18:25" ht="12.75">
      <c r="R70" s="70"/>
      <c r="S70" s="72"/>
      <c r="T70" s="72"/>
      <c r="U70" s="72"/>
      <c r="V70" s="72"/>
      <c r="W70" s="72"/>
      <c r="X70" s="72"/>
      <c r="Y70" s="72"/>
    </row>
    <row r="71" spans="18:25" ht="12.75">
      <c r="R71" s="70"/>
      <c r="S71" s="72"/>
      <c r="T71" s="72"/>
      <c r="U71" s="72"/>
      <c r="V71" s="72"/>
      <c r="W71" s="72"/>
      <c r="X71" s="72"/>
      <c r="Y71" s="72"/>
    </row>
  </sheetData>
  <mergeCells count="4">
    <mergeCell ref="D4:H4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7"/>
  <sheetViews>
    <sheetView zoomScale="75" zoomScaleNormal="75" workbookViewId="0" topLeftCell="A1">
      <selection activeCell="B2" sqref="B2:B41"/>
    </sheetView>
  </sheetViews>
  <sheetFormatPr defaultColWidth="9.00390625" defaultRowHeight="12.75"/>
  <sheetData>
    <row r="1" spans="1:2" ht="13.5" thickBot="1">
      <c r="A1" s="96" t="s">
        <v>56</v>
      </c>
      <c r="B1" s="97" t="s">
        <v>107</v>
      </c>
    </row>
    <row r="2" spans="1:2" ht="12.75">
      <c r="A2" s="94">
        <v>1</v>
      </c>
      <c r="B2" s="95">
        <v>25</v>
      </c>
    </row>
    <row r="3" spans="1:2" ht="12.75">
      <c r="A3" s="22">
        <v>2</v>
      </c>
      <c r="B3" s="91">
        <v>19</v>
      </c>
    </row>
    <row r="4" spans="1:2" ht="12.75">
      <c r="A4" s="22">
        <v>3</v>
      </c>
      <c r="B4" s="91">
        <v>14</v>
      </c>
    </row>
    <row r="5" spans="1:2" ht="12.75">
      <c r="A5" s="22">
        <v>4</v>
      </c>
      <c r="B5" s="91">
        <v>10</v>
      </c>
    </row>
    <row r="6" spans="1:2" ht="12.75">
      <c r="A6" s="22">
        <v>5</v>
      </c>
      <c r="B6" s="91">
        <v>7</v>
      </c>
    </row>
    <row r="7" spans="1:2" ht="12.75">
      <c r="A7" s="22">
        <v>6</v>
      </c>
      <c r="B7" s="91">
        <v>5</v>
      </c>
    </row>
    <row r="8" spans="1:2" ht="12.75">
      <c r="A8" s="22">
        <v>7</v>
      </c>
      <c r="B8" s="91">
        <v>4</v>
      </c>
    </row>
    <row r="9" spans="1:2" ht="12.75">
      <c r="A9" s="22">
        <v>8</v>
      </c>
      <c r="B9" s="91">
        <v>3</v>
      </c>
    </row>
    <row r="10" spans="1:2" ht="12.75">
      <c r="A10" s="22">
        <v>9</v>
      </c>
      <c r="B10" s="91">
        <v>2</v>
      </c>
    </row>
    <row r="11" spans="1:2" ht="12.75">
      <c r="A11" s="22">
        <v>10</v>
      </c>
      <c r="B11" s="91">
        <v>2</v>
      </c>
    </row>
    <row r="12" spans="1:2" ht="12.75">
      <c r="A12" s="22">
        <v>11</v>
      </c>
      <c r="B12" s="91">
        <v>1</v>
      </c>
    </row>
    <row r="13" spans="1:2" ht="12.75">
      <c r="A13" s="22">
        <v>12</v>
      </c>
      <c r="B13" s="91">
        <v>1</v>
      </c>
    </row>
    <row r="14" spans="1:2" ht="12.75">
      <c r="A14" s="22">
        <v>13</v>
      </c>
      <c r="B14" s="91">
        <v>1</v>
      </c>
    </row>
    <row r="15" spans="1:2" ht="12.75">
      <c r="A15" s="22">
        <v>14</v>
      </c>
      <c r="B15" s="91">
        <v>1</v>
      </c>
    </row>
    <row r="16" spans="1:2" ht="12.75">
      <c r="A16" s="22">
        <v>15</v>
      </c>
      <c r="B16" s="91">
        <v>1</v>
      </c>
    </row>
    <row r="17" spans="1:2" ht="12.75">
      <c r="A17" s="22">
        <v>16</v>
      </c>
      <c r="B17" s="91">
        <v>1</v>
      </c>
    </row>
    <row r="18" spans="1:2" ht="12.75">
      <c r="A18" s="22">
        <v>17</v>
      </c>
      <c r="B18" s="91">
        <v>1</v>
      </c>
    </row>
    <row r="19" spans="1:2" ht="12.75">
      <c r="A19" s="22">
        <v>18</v>
      </c>
      <c r="B19" s="91">
        <v>1</v>
      </c>
    </row>
    <row r="20" spans="1:2" ht="12.75">
      <c r="A20" s="22">
        <v>19</v>
      </c>
      <c r="B20" s="91">
        <v>1</v>
      </c>
    </row>
    <row r="21" spans="1:2" ht="12.75">
      <c r="A21" s="22">
        <v>20</v>
      </c>
      <c r="B21" s="91">
        <v>1</v>
      </c>
    </row>
    <row r="22" spans="1:2" ht="12.75">
      <c r="A22" s="22">
        <v>21</v>
      </c>
      <c r="B22" s="91">
        <v>1</v>
      </c>
    </row>
    <row r="23" spans="1:2" ht="12.75">
      <c r="A23" s="22">
        <v>22</v>
      </c>
      <c r="B23" s="91">
        <v>1</v>
      </c>
    </row>
    <row r="24" spans="1:2" ht="12.75">
      <c r="A24" s="22">
        <v>23</v>
      </c>
      <c r="B24" s="91">
        <v>1</v>
      </c>
    </row>
    <row r="25" spans="1:2" ht="12.75">
      <c r="A25" s="22">
        <v>24</v>
      </c>
      <c r="B25" s="91">
        <v>1</v>
      </c>
    </row>
    <row r="26" spans="1:2" ht="12.75">
      <c r="A26" s="22">
        <v>25</v>
      </c>
      <c r="B26" s="91">
        <v>1</v>
      </c>
    </row>
    <row r="27" spans="1:2" ht="12.75">
      <c r="A27" s="22">
        <v>26</v>
      </c>
      <c r="B27" s="91">
        <v>1</v>
      </c>
    </row>
    <row r="28" spans="1:2" ht="12.75">
      <c r="A28" s="22">
        <v>27</v>
      </c>
      <c r="B28" s="91">
        <v>1</v>
      </c>
    </row>
    <row r="29" spans="1:2" ht="12.75">
      <c r="A29" s="22">
        <v>28</v>
      </c>
      <c r="B29" s="91">
        <v>1</v>
      </c>
    </row>
    <row r="30" spans="1:2" ht="12.75">
      <c r="A30" s="22">
        <v>29</v>
      </c>
      <c r="B30" s="91">
        <v>1</v>
      </c>
    </row>
    <row r="31" spans="1:2" ht="12.75">
      <c r="A31" s="22">
        <v>30</v>
      </c>
      <c r="B31" s="91">
        <v>1</v>
      </c>
    </row>
    <row r="32" spans="1:2" ht="12.75">
      <c r="A32" s="22">
        <v>31</v>
      </c>
      <c r="B32" s="91">
        <v>1</v>
      </c>
    </row>
    <row r="33" spans="1:2" ht="12.75">
      <c r="A33" s="22">
        <v>32</v>
      </c>
      <c r="B33" s="91">
        <v>1</v>
      </c>
    </row>
    <row r="34" spans="1:2" ht="12.75">
      <c r="A34" s="22">
        <v>33</v>
      </c>
      <c r="B34" s="91">
        <v>1</v>
      </c>
    </row>
    <row r="35" spans="1:2" ht="12.75">
      <c r="A35" s="22">
        <v>34</v>
      </c>
      <c r="B35" s="91">
        <v>1</v>
      </c>
    </row>
    <row r="36" spans="1:2" ht="12.75">
      <c r="A36" s="22">
        <v>35</v>
      </c>
      <c r="B36" s="91">
        <v>1</v>
      </c>
    </row>
    <row r="37" spans="1:2" ht="12.75">
      <c r="A37" s="22">
        <v>36</v>
      </c>
      <c r="B37" s="91">
        <v>1</v>
      </c>
    </row>
    <row r="38" spans="1:2" ht="12.75">
      <c r="A38" s="22">
        <v>37</v>
      </c>
      <c r="B38" s="91">
        <v>1</v>
      </c>
    </row>
    <row r="39" spans="1:2" ht="12.75">
      <c r="A39" s="22">
        <v>38</v>
      </c>
      <c r="B39" s="91">
        <v>1</v>
      </c>
    </row>
    <row r="40" spans="1:2" ht="12.75">
      <c r="A40" s="22">
        <v>39</v>
      </c>
      <c r="B40" s="91">
        <v>1</v>
      </c>
    </row>
    <row r="41" spans="1:2" ht="13.5" thickBot="1">
      <c r="A41" s="92">
        <v>40</v>
      </c>
      <c r="B41" s="93">
        <v>1</v>
      </c>
    </row>
    <row r="42" spans="1:2" ht="12.75">
      <c r="A42" s="22">
        <v>41</v>
      </c>
      <c r="B42">
        <v>1</v>
      </c>
    </row>
    <row r="43" spans="1:2" ht="13.5" thickBot="1">
      <c r="A43" s="22">
        <v>42</v>
      </c>
      <c r="B43" s="93">
        <v>1</v>
      </c>
    </row>
    <row r="44" spans="1:2" ht="13.5" thickBot="1">
      <c r="A44" s="92">
        <v>43</v>
      </c>
      <c r="B44" s="91">
        <v>1</v>
      </c>
    </row>
    <row r="45" spans="1:2" ht="13.5" thickBot="1">
      <c r="A45" s="22">
        <v>44</v>
      </c>
      <c r="B45" s="93">
        <v>1</v>
      </c>
    </row>
    <row r="46" spans="1:2" ht="12.75">
      <c r="A46" s="22">
        <v>45</v>
      </c>
      <c r="B46" s="91">
        <v>1</v>
      </c>
    </row>
    <row r="47" spans="1:2" ht="12.75">
      <c r="A47" s="113">
        <v>0</v>
      </c>
      <c r="B47" s="11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30"/>
  <sheetViews>
    <sheetView zoomScale="80" zoomScaleNormal="80" workbookViewId="0" topLeftCell="A1">
      <selection activeCell="C58" sqref="C58"/>
    </sheetView>
  </sheetViews>
  <sheetFormatPr defaultColWidth="9.00390625" defaultRowHeight="12.75"/>
  <cols>
    <col min="1" max="1" width="17.253906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31" t="s">
        <v>58</v>
      </c>
      <c r="B1" s="32"/>
    </row>
    <row r="2" spans="1:2" ht="13.5" thickBot="1">
      <c r="A2" s="35" t="s">
        <v>61</v>
      </c>
      <c r="B2" s="36"/>
    </row>
    <row r="3" spans="1:2" ht="42" customHeight="1">
      <c r="A3" s="29" t="s">
        <v>69</v>
      </c>
      <c r="B3" s="30">
        <v>100</v>
      </c>
    </row>
    <row r="4" spans="1:11" ht="13.5" thickBot="1">
      <c r="A4" s="13" t="s">
        <v>41</v>
      </c>
      <c r="B4" s="28">
        <v>0.5</v>
      </c>
      <c r="K4" s="4"/>
    </row>
    <row r="5" ht="13.5" thickBot="1">
      <c r="K5" s="4"/>
    </row>
    <row r="6" spans="1:13" s="3" customFormat="1" ht="27" customHeight="1" thickBot="1">
      <c r="A6" s="17" t="s">
        <v>42</v>
      </c>
      <c r="B6" s="18" t="s">
        <v>43</v>
      </c>
      <c r="C6" s="56" t="s">
        <v>53</v>
      </c>
      <c r="D6" s="55" t="s">
        <v>65</v>
      </c>
      <c r="E6" s="19" t="s">
        <v>56</v>
      </c>
      <c r="F6" s="19" t="s">
        <v>57</v>
      </c>
      <c r="G6" s="20" t="s">
        <v>40</v>
      </c>
      <c r="I6" s="11"/>
      <c r="J6" s="11"/>
      <c r="L6" s="82" t="s">
        <v>105</v>
      </c>
      <c r="M6" s="82"/>
    </row>
    <row r="7" spans="1:13" ht="12.75">
      <c r="A7" s="5" t="s">
        <v>0</v>
      </c>
      <c r="B7" s="6" t="s">
        <v>1</v>
      </c>
      <c r="C7" s="7" t="s">
        <v>44</v>
      </c>
      <c r="D7" s="61">
        <v>0</v>
      </c>
      <c r="E7" s="21">
        <v>1</v>
      </c>
      <c r="F7" s="42">
        <f>VLOOKUP(E7,баллы!$A$2:$B$41,2,FALSE)</f>
        <v>25</v>
      </c>
      <c r="G7" s="23">
        <f aca="true" t="shared" si="0" ref="G7:G29">F7*(1+$B$4)*$B$3/100</f>
        <v>37.5</v>
      </c>
      <c r="L7" s="83" t="str">
        <f>A7&amp;B7</f>
        <v>АлексеевЮрий</v>
      </c>
      <c r="M7" s="84">
        <f>G7</f>
        <v>37.5</v>
      </c>
    </row>
    <row r="8" spans="1:13" ht="12.75">
      <c r="A8" s="8" t="s">
        <v>2</v>
      </c>
      <c r="B8" s="1" t="s">
        <v>3</v>
      </c>
      <c r="C8" s="9" t="s">
        <v>44</v>
      </c>
      <c r="D8" s="62">
        <v>0</v>
      </c>
      <c r="E8" s="22">
        <v>2</v>
      </c>
      <c r="F8" s="42">
        <f>VLOOKUP(E8,баллы!$A$2:$B$41,2,FALSE)</f>
        <v>19</v>
      </c>
      <c r="G8" s="24">
        <f t="shared" si="0"/>
        <v>28.5</v>
      </c>
      <c r="L8" s="83" t="str">
        <f aca="true" t="shared" si="1" ref="L8:L30">A8&amp;B8</f>
        <v>РязанцевКирилл</v>
      </c>
      <c r="M8" s="84">
        <f aca="true" t="shared" si="2" ref="M8:M29">G8</f>
        <v>28.5</v>
      </c>
    </row>
    <row r="9" spans="1:13" ht="12.75">
      <c r="A9" s="8" t="s">
        <v>4</v>
      </c>
      <c r="B9" s="1" t="s">
        <v>5</v>
      </c>
      <c r="C9" s="9" t="s">
        <v>45</v>
      </c>
      <c r="D9" s="62">
        <v>0</v>
      </c>
      <c r="E9" s="22">
        <v>3</v>
      </c>
      <c r="F9" s="42">
        <f>VLOOKUP(E9,баллы!$A$2:$B$41,2,FALSE)</f>
        <v>14</v>
      </c>
      <c r="G9" s="24">
        <f t="shared" si="0"/>
        <v>21</v>
      </c>
      <c r="L9" s="83" t="str">
        <f t="shared" si="1"/>
        <v>АнтоненкоГеоргий</v>
      </c>
      <c r="M9" s="84">
        <f t="shared" si="2"/>
        <v>21</v>
      </c>
    </row>
    <row r="10" spans="1:13" ht="12.75">
      <c r="A10" s="8" t="s">
        <v>6</v>
      </c>
      <c r="B10" s="1" t="s">
        <v>7</v>
      </c>
      <c r="C10" s="9" t="s">
        <v>44</v>
      </c>
      <c r="D10" s="62">
        <v>0</v>
      </c>
      <c r="E10" s="22">
        <v>4</v>
      </c>
      <c r="F10" s="42">
        <f>VLOOKUP(E10,баллы!$A$2:$B$41,2,FALSE)</f>
        <v>10</v>
      </c>
      <c r="G10" s="24">
        <f t="shared" si="0"/>
        <v>15</v>
      </c>
      <c r="L10" s="83" t="str">
        <f t="shared" si="1"/>
        <v>МехтиевАриф</v>
      </c>
      <c r="M10" s="84">
        <f t="shared" si="2"/>
        <v>15</v>
      </c>
    </row>
    <row r="11" spans="1:13" ht="12.75">
      <c r="A11" s="8" t="s">
        <v>8</v>
      </c>
      <c r="B11" s="1" t="s">
        <v>9</v>
      </c>
      <c r="C11" s="9" t="s">
        <v>46</v>
      </c>
      <c r="D11" s="62">
        <v>0</v>
      </c>
      <c r="E11" s="22">
        <v>5</v>
      </c>
      <c r="F11" s="42">
        <f>VLOOKUP(E11,баллы!$A$2:$B$41,2,FALSE)</f>
        <v>7</v>
      </c>
      <c r="G11" s="24">
        <f t="shared" si="0"/>
        <v>10.5</v>
      </c>
      <c r="L11" s="83" t="str">
        <f t="shared" si="1"/>
        <v>ХорольскийАндрей</v>
      </c>
      <c r="M11" s="84">
        <f t="shared" si="2"/>
        <v>10.5</v>
      </c>
    </row>
    <row r="12" spans="1:13" ht="12.75">
      <c r="A12" s="8" t="s">
        <v>10</v>
      </c>
      <c r="B12" s="1" t="s">
        <v>11</v>
      </c>
      <c r="C12" s="10" t="s">
        <v>47</v>
      </c>
      <c r="D12" s="62">
        <v>0</v>
      </c>
      <c r="E12" s="22">
        <v>6</v>
      </c>
      <c r="F12" s="42">
        <f>VLOOKUP(E12,баллы!$A$2:$B$41,2,FALSE)</f>
        <v>5</v>
      </c>
      <c r="G12" s="24">
        <f t="shared" si="0"/>
        <v>7.5</v>
      </c>
      <c r="L12" s="83" t="str">
        <f t="shared" si="1"/>
        <v>СусловАлександр</v>
      </c>
      <c r="M12" s="84">
        <f t="shared" si="2"/>
        <v>7.5</v>
      </c>
    </row>
    <row r="13" spans="1:13" ht="12.75">
      <c r="A13" s="8" t="s">
        <v>12</v>
      </c>
      <c r="B13" s="1" t="s">
        <v>13</v>
      </c>
      <c r="C13" s="9" t="s">
        <v>48</v>
      </c>
      <c r="D13" s="62">
        <v>0</v>
      </c>
      <c r="E13" s="22">
        <v>7</v>
      </c>
      <c r="F13" s="42">
        <f>VLOOKUP(E13,баллы!$A$2:$B$41,2,FALSE)</f>
        <v>4</v>
      </c>
      <c r="G13" s="24">
        <f t="shared" si="0"/>
        <v>6</v>
      </c>
      <c r="L13" s="83" t="str">
        <f t="shared" si="1"/>
        <v>АнтоновВиктор</v>
      </c>
      <c r="M13" s="84">
        <f t="shared" si="2"/>
        <v>6</v>
      </c>
    </row>
    <row r="14" spans="1:13" ht="12.75">
      <c r="A14" s="8" t="s">
        <v>14</v>
      </c>
      <c r="B14" s="1" t="s">
        <v>5</v>
      </c>
      <c r="C14" s="9" t="s">
        <v>44</v>
      </c>
      <c r="D14" s="62">
        <v>0</v>
      </c>
      <c r="E14" s="22">
        <v>8</v>
      </c>
      <c r="F14" s="42">
        <f>VLOOKUP(E14,баллы!$A$2:$B$41,2,FALSE)</f>
        <v>3</v>
      </c>
      <c r="G14" s="24">
        <f t="shared" si="0"/>
        <v>4.5</v>
      </c>
      <c r="L14" s="83" t="str">
        <f t="shared" si="1"/>
        <v>КресманГеоргий</v>
      </c>
      <c r="M14" s="84">
        <f t="shared" si="2"/>
        <v>4.5</v>
      </c>
    </row>
    <row r="15" spans="1:13" ht="12.75">
      <c r="A15" s="8" t="s">
        <v>15</v>
      </c>
      <c r="B15" s="1" t="s">
        <v>16</v>
      </c>
      <c r="C15" s="9" t="s">
        <v>44</v>
      </c>
      <c r="D15" s="62">
        <v>0</v>
      </c>
      <c r="E15" s="22">
        <v>9</v>
      </c>
      <c r="F15" s="42">
        <f>VLOOKUP(E15,баллы!$A$2:$B$41,2,FALSE)</f>
        <v>2</v>
      </c>
      <c r="G15" s="24">
        <f t="shared" si="0"/>
        <v>3</v>
      </c>
      <c r="L15" s="83" t="str">
        <f t="shared" si="1"/>
        <v>СерегинТимур</v>
      </c>
      <c r="M15" s="84">
        <f t="shared" si="2"/>
        <v>3</v>
      </c>
    </row>
    <row r="16" spans="1:13" ht="12.75">
      <c r="A16" s="8" t="s">
        <v>17</v>
      </c>
      <c r="B16" s="1" t="s">
        <v>13</v>
      </c>
      <c r="C16" s="9" t="s">
        <v>49</v>
      </c>
      <c r="D16" s="62">
        <v>0</v>
      </c>
      <c r="E16" s="22">
        <v>10</v>
      </c>
      <c r="F16" s="42">
        <f>VLOOKUP(E16,баллы!$A$2:$B$41,2,FALSE)</f>
        <v>2</v>
      </c>
      <c r="G16" s="24">
        <f t="shared" si="0"/>
        <v>3</v>
      </c>
      <c r="L16" s="83" t="str">
        <f t="shared" si="1"/>
        <v>ФеколкинВиктор</v>
      </c>
      <c r="M16" s="84">
        <f t="shared" si="2"/>
        <v>3</v>
      </c>
    </row>
    <row r="17" spans="1:13" ht="12.75">
      <c r="A17" s="8" t="s">
        <v>18</v>
      </c>
      <c r="B17" s="1" t="s">
        <v>19</v>
      </c>
      <c r="C17" s="9" t="s">
        <v>48</v>
      </c>
      <c r="D17" s="62">
        <v>0</v>
      </c>
      <c r="E17" s="22">
        <v>11</v>
      </c>
      <c r="F17" s="42">
        <f>VLOOKUP(E17,баллы!$A$2:$B$41,2,FALSE)</f>
        <v>1</v>
      </c>
      <c r="G17" s="24">
        <f t="shared" si="0"/>
        <v>1.5</v>
      </c>
      <c r="L17" s="83" t="str">
        <f t="shared" si="1"/>
        <v>ИгаевМаксим</v>
      </c>
      <c r="M17" s="84">
        <f t="shared" si="2"/>
        <v>1.5</v>
      </c>
    </row>
    <row r="18" spans="1:13" ht="12.75">
      <c r="A18" s="8" t="s">
        <v>20</v>
      </c>
      <c r="B18" s="1" t="s">
        <v>21</v>
      </c>
      <c r="C18" s="9" t="s">
        <v>44</v>
      </c>
      <c r="D18" s="62">
        <v>0</v>
      </c>
      <c r="E18" s="22">
        <v>12</v>
      </c>
      <c r="F18" s="42">
        <f>VLOOKUP(E18,баллы!$A$2:$B$41,2,FALSE)</f>
        <v>1</v>
      </c>
      <c r="G18" s="24">
        <f t="shared" si="0"/>
        <v>1.5</v>
      </c>
      <c r="L18" s="83" t="str">
        <f t="shared" si="1"/>
        <v>ИсламовДенис</v>
      </c>
      <c r="M18" s="84">
        <f t="shared" si="2"/>
        <v>1.5</v>
      </c>
    </row>
    <row r="19" spans="1:13" ht="12.75">
      <c r="A19" s="8" t="s">
        <v>22</v>
      </c>
      <c r="B19" s="1" t="s">
        <v>23</v>
      </c>
      <c r="C19" s="9" t="s">
        <v>44</v>
      </c>
      <c r="D19" s="62">
        <v>0</v>
      </c>
      <c r="E19" s="22">
        <v>13</v>
      </c>
      <c r="F19" s="42">
        <f>VLOOKUP(E19,баллы!$A$2:$B$41,2,FALSE)</f>
        <v>1</v>
      </c>
      <c r="G19" s="24">
        <f t="shared" si="0"/>
        <v>1.5</v>
      </c>
      <c r="L19" s="83" t="str">
        <f t="shared" si="1"/>
        <v>ПростаковАлексей</v>
      </c>
      <c r="M19" s="84">
        <f t="shared" si="2"/>
        <v>1.5</v>
      </c>
    </row>
    <row r="20" spans="1:13" ht="12.75">
      <c r="A20" s="8" t="s">
        <v>24</v>
      </c>
      <c r="B20" s="1" t="s">
        <v>25</v>
      </c>
      <c r="C20" s="10" t="s">
        <v>47</v>
      </c>
      <c r="D20" s="62">
        <v>0</v>
      </c>
      <c r="E20" s="22">
        <v>14</v>
      </c>
      <c r="F20" s="42">
        <f>VLOOKUP(E20,баллы!$A$2:$B$41,2,FALSE)</f>
        <v>1</v>
      </c>
      <c r="G20" s="24">
        <f t="shared" si="0"/>
        <v>1.5</v>
      </c>
      <c r="L20" s="83" t="str">
        <f t="shared" si="1"/>
        <v>КорневПавел</v>
      </c>
      <c r="M20" s="84">
        <f t="shared" si="2"/>
        <v>1.5</v>
      </c>
    </row>
    <row r="21" spans="1:13" ht="12.75">
      <c r="A21" s="8" t="s">
        <v>26</v>
      </c>
      <c r="B21" s="1" t="s">
        <v>1</v>
      </c>
      <c r="C21" s="9" t="s">
        <v>50</v>
      </c>
      <c r="D21" s="62">
        <v>0</v>
      </c>
      <c r="E21" s="22">
        <v>15</v>
      </c>
      <c r="F21" s="42">
        <f>VLOOKUP(E21,баллы!$A$2:$B$41,2,FALSE)</f>
        <v>1</v>
      </c>
      <c r="G21" s="24">
        <f t="shared" si="0"/>
        <v>1.5</v>
      </c>
      <c r="L21" s="83" t="str">
        <f t="shared" si="1"/>
        <v>ТорлоповЮрий</v>
      </c>
      <c r="M21" s="84">
        <f t="shared" si="2"/>
        <v>1.5</v>
      </c>
    </row>
    <row r="22" spans="1:13" ht="12.75">
      <c r="A22" s="8" t="s">
        <v>27</v>
      </c>
      <c r="B22" s="1" t="s">
        <v>28</v>
      </c>
      <c r="C22" s="9" t="s">
        <v>44</v>
      </c>
      <c r="D22" s="62">
        <v>0</v>
      </c>
      <c r="E22" s="22">
        <v>16</v>
      </c>
      <c r="F22" s="42">
        <f>VLOOKUP(E22,баллы!$A$2:$B$41,2,FALSE)</f>
        <v>1</v>
      </c>
      <c r="G22" s="24">
        <f t="shared" si="0"/>
        <v>1.5</v>
      </c>
      <c r="L22" s="83" t="str">
        <f t="shared" si="1"/>
        <v>ЛукинВиталий</v>
      </c>
      <c r="M22" s="84">
        <f t="shared" si="2"/>
        <v>1.5</v>
      </c>
    </row>
    <row r="23" spans="1:13" ht="12.75">
      <c r="A23" s="8" t="s">
        <v>29</v>
      </c>
      <c r="B23" s="1" t="s">
        <v>25</v>
      </c>
      <c r="C23" s="9" t="s">
        <v>39</v>
      </c>
      <c r="D23" s="62">
        <v>0</v>
      </c>
      <c r="E23" s="22">
        <v>17</v>
      </c>
      <c r="F23" s="42">
        <f>VLOOKUP(E23,баллы!$A$2:$B$41,2,FALSE)</f>
        <v>1</v>
      </c>
      <c r="G23" s="24">
        <f t="shared" si="0"/>
        <v>1.5</v>
      </c>
      <c r="L23" s="83" t="str">
        <f t="shared" si="1"/>
        <v>СусаревПавел</v>
      </c>
      <c r="M23" s="84">
        <f t="shared" si="2"/>
        <v>1.5</v>
      </c>
    </row>
    <row r="24" spans="1:13" ht="12.75">
      <c r="A24" s="8" t="s">
        <v>30</v>
      </c>
      <c r="B24" s="1" t="s">
        <v>11</v>
      </c>
      <c r="C24" s="9" t="s">
        <v>45</v>
      </c>
      <c r="D24" s="62">
        <v>0</v>
      </c>
      <c r="E24" s="22">
        <v>18</v>
      </c>
      <c r="F24" s="42">
        <f>VLOOKUP(E24,баллы!$A$2:$B$41,2,FALSE)</f>
        <v>1</v>
      </c>
      <c r="G24" s="24">
        <f t="shared" si="0"/>
        <v>1.5</v>
      </c>
      <c r="L24" s="83" t="str">
        <f t="shared" si="1"/>
        <v>СидоровскийАлександр</v>
      </c>
      <c r="M24" s="84">
        <f t="shared" si="2"/>
        <v>1.5</v>
      </c>
    </row>
    <row r="25" spans="1:13" ht="12.75">
      <c r="A25" s="8" t="s">
        <v>31</v>
      </c>
      <c r="B25" s="1" t="s">
        <v>32</v>
      </c>
      <c r="C25" s="9" t="s">
        <v>44</v>
      </c>
      <c r="D25" s="62">
        <v>0</v>
      </c>
      <c r="E25" s="22">
        <v>19</v>
      </c>
      <c r="F25" s="42">
        <f>VLOOKUP(E25,баллы!$A$2:$B$41,2,FALSE)</f>
        <v>1</v>
      </c>
      <c r="G25" s="24">
        <f t="shared" si="0"/>
        <v>1.5</v>
      </c>
      <c r="L25" s="83" t="str">
        <f t="shared" si="1"/>
        <v>КотиковАртем</v>
      </c>
      <c r="M25" s="84">
        <f t="shared" si="2"/>
        <v>1.5</v>
      </c>
    </row>
    <row r="26" spans="1:13" ht="12.75">
      <c r="A26" s="8" t="s">
        <v>33</v>
      </c>
      <c r="B26" s="1" t="s">
        <v>11</v>
      </c>
      <c r="C26" s="9" t="s">
        <v>39</v>
      </c>
      <c r="D26" s="62">
        <v>0</v>
      </c>
      <c r="E26" s="22">
        <v>20</v>
      </c>
      <c r="F26" s="42">
        <f>VLOOKUP(E26,баллы!$A$2:$B$41,2,FALSE)</f>
        <v>1</v>
      </c>
      <c r="G26" s="24">
        <f t="shared" si="0"/>
        <v>1.5</v>
      </c>
      <c r="L26" s="83" t="str">
        <f t="shared" si="1"/>
        <v>СтаростинАлександр</v>
      </c>
      <c r="M26" s="84">
        <f t="shared" si="2"/>
        <v>1.5</v>
      </c>
    </row>
    <row r="27" spans="1:13" ht="12.75">
      <c r="A27" s="8" t="s">
        <v>34</v>
      </c>
      <c r="B27" s="1" t="s">
        <v>35</v>
      </c>
      <c r="C27" s="10" t="s">
        <v>51</v>
      </c>
      <c r="D27" s="62">
        <v>0</v>
      </c>
      <c r="E27" s="22">
        <v>21</v>
      </c>
      <c r="F27" s="42">
        <f>VLOOKUP(E27,баллы!$A$2:$B$41,2,FALSE)</f>
        <v>1</v>
      </c>
      <c r="G27" s="24">
        <f t="shared" si="0"/>
        <v>1.5</v>
      </c>
      <c r="L27" s="83" t="str">
        <f t="shared" si="1"/>
        <v>ЗиновьевСергей</v>
      </c>
      <c r="M27" s="84">
        <f t="shared" si="2"/>
        <v>1.5</v>
      </c>
    </row>
    <row r="28" spans="1:13" ht="12.75">
      <c r="A28" s="8" t="s">
        <v>36</v>
      </c>
      <c r="B28" s="1" t="s">
        <v>37</v>
      </c>
      <c r="C28" s="10" t="s">
        <v>52</v>
      </c>
      <c r="D28" s="62">
        <v>0</v>
      </c>
      <c r="E28" s="22">
        <v>22</v>
      </c>
      <c r="F28" s="42">
        <f>VLOOKUP(E28,баллы!$A$2:$B$41,2,FALSE)</f>
        <v>1</v>
      </c>
      <c r="G28" s="24">
        <f t="shared" si="0"/>
        <v>1.5</v>
      </c>
      <c r="L28" s="83" t="str">
        <f t="shared" si="1"/>
        <v>ДергачевМихаил</v>
      </c>
      <c r="M28" s="84">
        <f t="shared" si="2"/>
        <v>1.5</v>
      </c>
    </row>
    <row r="29" spans="1:13" ht="12.75">
      <c r="A29" s="8" t="s">
        <v>38</v>
      </c>
      <c r="B29" s="1" t="s">
        <v>35</v>
      </c>
      <c r="C29" s="10" t="s">
        <v>47</v>
      </c>
      <c r="D29" s="62">
        <v>0</v>
      </c>
      <c r="E29" s="22">
        <v>23</v>
      </c>
      <c r="F29" s="91">
        <f>VLOOKUP(E29,баллы!$A$2:$B$41,2,FALSE)</f>
        <v>1</v>
      </c>
      <c r="G29" s="24">
        <f t="shared" si="0"/>
        <v>1.5</v>
      </c>
      <c r="L29" s="85" t="str">
        <f t="shared" si="1"/>
        <v>ХорошавинСергей</v>
      </c>
      <c r="M29" s="86">
        <f t="shared" si="2"/>
        <v>1.5</v>
      </c>
    </row>
    <row r="30" spans="6:12" ht="12.75">
      <c r="F30" s="11"/>
      <c r="L30" s="81">
        <f t="shared" si="1"/>
      </c>
    </row>
    <row r="31" ht="27.7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32"/>
  <sheetViews>
    <sheetView zoomScale="80" zoomScaleNormal="80" workbookViewId="0" topLeftCell="A1">
      <selection activeCell="D18" sqref="D18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31" t="s">
        <v>63</v>
      </c>
      <c r="B1" s="32"/>
    </row>
    <row r="2" spans="1:2" ht="13.5" thickBot="1">
      <c r="A2" s="33" t="s">
        <v>70</v>
      </c>
      <c r="B2" s="34"/>
    </row>
    <row r="3" spans="1:2" ht="25.5">
      <c r="A3" s="12" t="s">
        <v>69</v>
      </c>
      <c r="B3" s="27">
        <v>125</v>
      </c>
    </row>
    <row r="4" spans="1:2" ht="25.5">
      <c r="A4" s="44" t="s">
        <v>67</v>
      </c>
      <c r="B4" s="51">
        <f>'Итог.'!D66</f>
        <v>156</v>
      </c>
    </row>
    <row r="5" spans="1:2" ht="38.25">
      <c r="A5" s="43" t="s">
        <v>68</v>
      </c>
      <c r="B5" s="73">
        <f>SUM(D9:D50)</f>
        <v>79.5</v>
      </c>
    </row>
    <row r="6" spans="1:11" ht="13.5" thickBot="1">
      <c r="A6" s="13" t="s">
        <v>41</v>
      </c>
      <c r="B6" s="28">
        <f>B5/B4</f>
        <v>0.5096153846153846</v>
      </c>
      <c r="K6" s="4"/>
    </row>
    <row r="7" ht="13.5" thickBot="1">
      <c r="K7" s="4"/>
    </row>
    <row r="8" spans="1:13" s="3" customFormat="1" ht="27" customHeight="1" thickBot="1">
      <c r="A8" s="17" t="s">
        <v>42</v>
      </c>
      <c r="B8" s="18" t="s">
        <v>43</v>
      </c>
      <c r="C8" s="56" t="s">
        <v>53</v>
      </c>
      <c r="D8" s="41" t="s">
        <v>64</v>
      </c>
      <c r="E8" s="19" t="s">
        <v>56</v>
      </c>
      <c r="F8" s="19" t="s">
        <v>57</v>
      </c>
      <c r="G8" s="20" t="s">
        <v>40</v>
      </c>
      <c r="I8" s="11"/>
      <c r="J8" s="11"/>
      <c r="L8" s="82" t="s">
        <v>105</v>
      </c>
      <c r="M8" s="82"/>
    </row>
    <row r="9" spans="1:13" ht="12.75">
      <c r="A9" s="5" t="s">
        <v>108</v>
      </c>
      <c r="B9" s="6" t="s">
        <v>71</v>
      </c>
      <c r="C9" s="7" t="s">
        <v>44</v>
      </c>
      <c r="D9" s="60">
        <f>VLOOKUP(A9&amp;B9,'Итог.'!$Q$6:$T$114,2,FALSE)</f>
        <v>0</v>
      </c>
      <c r="E9" s="53">
        <v>2</v>
      </c>
      <c r="F9" s="42">
        <f>VLOOKUP(E9,баллы!$A$2:$B$41,2,FALSE)</f>
        <v>19</v>
      </c>
      <c r="G9" s="23">
        <f aca="true" t="shared" si="0" ref="G9:G29">F9*(1+$B$6)*$B$3/100</f>
        <v>35.85336538461538</v>
      </c>
      <c r="L9" s="83" t="str">
        <f>A9&amp;B9</f>
        <v>МилехинДмитрий</v>
      </c>
      <c r="M9" s="84">
        <f>G9</f>
        <v>35.85336538461538</v>
      </c>
    </row>
    <row r="10" spans="1:13" ht="12.75">
      <c r="A10" s="8" t="s">
        <v>72</v>
      </c>
      <c r="B10" s="1" t="s">
        <v>73</v>
      </c>
      <c r="C10" s="9" t="s">
        <v>74</v>
      </c>
      <c r="D10" s="60">
        <f>VLOOKUP(A10&amp;B10,'Итог.'!$Q$6:$T$114,2,FALSE)</f>
        <v>0</v>
      </c>
      <c r="E10" s="54">
        <v>3</v>
      </c>
      <c r="F10" s="42">
        <f>VLOOKUP(E10,баллы!$A$2:$B$41,2,FALSE)</f>
        <v>14</v>
      </c>
      <c r="G10" s="24">
        <f t="shared" si="0"/>
        <v>26.41826923076923</v>
      </c>
      <c r="L10" s="83" t="str">
        <f aca="true" t="shared" si="1" ref="L10:L31">A10&amp;B10</f>
        <v>ТкачевВладимир</v>
      </c>
      <c r="M10" s="84">
        <f aca="true" t="shared" si="2" ref="M10:M29">G10</f>
        <v>26.41826923076923</v>
      </c>
    </row>
    <row r="11" spans="1:13" ht="12.75">
      <c r="A11" s="8" t="s">
        <v>97</v>
      </c>
      <c r="B11" s="1" t="s">
        <v>75</v>
      </c>
      <c r="C11" s="9" t="s">
        <v>44</v>
      </c>
      <c r="D11" s="60">
        <f>VLOOKUP(A11&amp;B11,'Итог.'!$Q$6:$T$114,2,FALSE)</f>
        <v>0</v>
      </c>
      <c r="E11" s="54">
        <v>4</v>
      </c>
      <c r="F11" s="42">
        <f>VLOOKUP(E11,баллы!$A$2:$B$41,2,FALSE)</f>
        <v>10</v>
      </c>
      <c r="G11" s="24">
        <f t="shared" si="0"/>
        <v>18.87019230769231</v>
      </c>
      <c r="L11" s="83" t="str">
        <f t="shared" si="1"/>
        <v>ГорбатовАнатолий</v>
      </c>
      <c r="M11" s="84">
        <f t="shared" si="2"/>
        <v>18.87019230769231</v>
      </c>
    </row>
    <row r="12" spans="1:13" ht="12.75">
      <c r="A12" s="8" t="s">
        <v>0</v>
      </c>
      <c r="B12" s="1" t="s">
        <v>1</v>
      </c>
      <c r="C12" s="9" t="s">
        <v>44</v>
      </c>
      <c r="D12" s="60">
        <f>VLOOKUP(A12&amp;B12,'Итог.'!$Q$6:$T$114,2,FALSE)</f>
        <v>37.5</v>
      </c>
      <c r="E12" s="54">
        <v>5</v>
      </c>
      <c r="F12" s="42">
        <f>VLOOKUP(E12,баллы!$A$2:$B$41,2,FALSE)</f>
        <v>7</v>
      </c>
      <c r="G12" s="24">
        <f t="shared" si="0"/>
        <v>13.209134615384615</v>
      </c>
      <c r="L12" s="83" t="str">
        <f t="shared" si="1"/>
        <v>АлексеевЮрий</v>
      </c>
      <c r="M12" s="84">
        <f t="shared" si="2"/>
        <v>13.209134615384615</v>
      </c>
    </row>
    <row r="13" spans="1:13" ht="12.75">
      <c r="A13" s="8" t="s">
        <v>2</v>
      </c>
      <c r="B13" s="1" t="s">
        <v>3</v>
      </c>
      <c r="C13" s="9" t="s">
        <v>44</v>
      </c>
      <c r="D13" s="60">
        <f>VLOOKUP(A13&amp;B13,'Итог.'!$Q$6:$T$114,2,FALSE)</f>
        <v>28.5</v>
      </c>
      <c r="E13" s="54">
        <v>6</v>
      </c>
      <c r="F13" s="42">
        <f>VLOOKUP(E13,баллы!$A$2:$B$41,2,FALSE)</f>
        <v>5</v>
      </c>
      <c r="G13" s="24">
        <f t="shared" si="0"/>
        <v>9.435096153846155</v>
      </c>
      <c r="L13" s="83" t="str">
        <f t="shared" si="1"/>
        <v>РязанцевКирилл</v>
      </c>
      <c r="M13" s="84">
        <f t="shared" si="2"/>
        <v>9.435096153846155</v>
      </c>
    </row>
    <row r="14" spans="1:13" ht="12.75">
      <c r="A14" s="52" t="s">
        <v>76</v>
      </c>
      <c r="B14" s="2" t="s">
        <v>9</v>
      </c>
      <c r="C14" s="10" t="s">
        <v>52</v>
      </c>
      <c r="D14" s="60">
        <f>VLOOKUP(A14&amp;B14,'Итог.'!$Q$6:$T$114,2,FALSE)</f>
        <v>0</v>
      </c>
      <c r="E14" s="54">
        <v>7</v>
      </c>
      <c r="F14" s="42">
        <f>VLOOKUP(E14,баллы!$A$2:$B$41,2,FALSE)</f>
        <v>4</v>
      </c>
      <c r="G14" s="24">
        <f t="shared" si="0"/>
        <v>7.5480769230769225</v>
      </c>
      <c r="L14" s="83" t="str">
        <f t="shared" si="1"/>
        <v>АнуфриевАндрей</v>
      </c>
      <c r="M14" s="84">
        <f t="shared" si="2"/>
        <v>7.5480769230769225</v>
      </c>
    </row>
    <row r="15" spans="1:13" ht="12.75">
      <c r="A15" s="8" t="s">
        <v>20</v>
      </c>
      <c r="B15" s="1" t="s">
        <v>21</v>
      </c>
      <c r="C15" s="9" t="s">
        <v>44</v>
      </c>
      <c r="D15" s="60">
        <f>VLOOKUP(A15&amp;B15,'Итог.'!$Q$6:$T$114,2,FALSE)</f>
        <v>1.5</v>
      </c>
      <c r="E15" s="54">
        <v>8</v>
      </c>
      <c r="F15" s="42">
        <f>VLOOKUP(E15,баллы!$A$2:$B$41,2,FALSE)</f>
        <v>3</v>
      </c>
      <c r="G15" s="24">
        <f t="shared" si="0"/>
        <v>5.661057692307692</v>
      </c>
      <c r="L15" s="83" t="str">
        <f t="shared" si="1"/>
        <v>ИсламовДенис</v>
      </c>
      <c r="M15" s="84">
        <f t="shared" si="2"/>
        <v>5.661057692307692</v>
      </c>
    </row>
    <row r="16" spans="1:13" ht="12.75">
      <c r="A16" s="8" t="s">
        <v>77</v>
      </c>
      <c r="B16" s="1" t="s">
        <v>19</v>
      </c>
      <c r="C16" s="9" t="s">
        <v>47</v>
      </c>
      <c r="D16" s="60">
        <f>VLOOKUP(A16&amp;B16,'Итог.'!$Q$6:$T$114,2,FALSE)</f>
        <v>0</v>
      </c>
      <c r="E16" s="54">
        <v>9</v>
      </c>
      <c r="F16" s="42">
        <f>VLOOKUP(E16,баллы!$A$2:$B$41,2,FALSE)</f>
        <v>2</v>
      </c>
      <c r="G16" s="24">
        <f t="shared" si="0"/>
        <v>3.7740384615384612</v>
      </c>
      <c r="L16" s="83" t="str">
        <f t="shared" si="1"/>
        <v>ШвыревМаксим</v>
      </c>
      <c r="M16" s="84">
        <f t="shared" si="2"/>
        <v>3.7740384615384612</v>
      </c>
    </row>
    <row r="17" spans="1:13" ht="12.75">
      <c r="A17" s="8" t="s">
        <v>14</v>
      </c>
      <c r="B17" s="1" t="s">
        <v>5</v>
      </c>
      <c r="C17" s="9" t="s">
        <v>44</v>
      </c>
      <c r="D17" s="60">
        <f>VLOOKUP(A17&amp;B17,'Итог.'!$Q$6:$T$114,2,FALSE)</f>
        <v>4.5</v>
      </c>
      <c r="E17" s="54">
        <v>11</v>
      </c>
      <c r="F17" s="42">
        <f>VLOOKUP(E17,баллы!$A$2:$B$41,2,FALSE)</f>
        <v>1</v>
      </c>
      <c r="G17" s="24">
        <f t="shared" si="0"/>
        <v>1.8870192307692306</v>
      </c>
      <c r="L17" s="83" t="str">
        <f t="shared" si="1"/>
        <v>КресманГеоргий</v>
      </c>
      <c r="M17" s="84">
        <f t="shared" si="2"/>
        <v>1.8870192307692306</v>
      </c>
    </row>
    <row r="18" spans="1:13" ht="12.75">
      <c r="A18" s="8" t="s">
        <v>78</v>
      </c>
      <c r="B18" s="1" t="s">
        <v>25</v>
      </c>
      <c r="C18" s="9" t="s">
        <v>44</v>
      </c>
      <c r="D18" s="60">
        <f>VLOOKUP(A18&amp;B18,'Итог.'!$Q$6:$T$114,2,FALSE)</f>
        <v>0</v>
      </c>
      <c r="E18" s="54">
        <v>12</v>
      </c>
      <c r="F18" s="42">
        <f>VLOOKUP(E18,баллы!$A$2:$B$41,2,FALSE)</f>
        <v>1</v>
      </c>
      <c r="G18" s="24">
        <f t="shared" si="0"/>
        <v>1.8870192307692306</v>
      </c>
      <c r="L18" s="83" t="str">
        <f t="shared" si="1"/>
        <v>ТаранковПавел</v>
      </c>
      <c r="M18" s="84">
        <f t="shared" si="2"/>
        <v>1.8870192307692306</v>
      </c>
    </row>
    <row r="19" spans="1:13" ht="12.75">
      <c r="A19" s="8" t="s">
        <v>88</v>
      </c>
      <c r="B19" s="1" t="s">
        <v>79</v>
      </c>
      <c r="C19" s="10" t="s">
        <v>44</v>
      </c>
      <c r="D19" s="60">
        <f>VLOOKUP(A19&amp;B19,'Итог.'!$Q$6:$T$114,2,FALSE)</f>
        <v>0</v>
      </c>
      <c r="E19" s="54">
        <v>13</v>
      </c>
      <c r="F19" s="42">
        <f>VLOOKUP(E19,баллы!$A$2:$B$41,2,FALSE)</f>
        <v>1</v>
      </c>
      <c r="G19" s="24">
        <f t="shared" si="0"/>
        <v>1.8870192307692306</v>
      </c>
      <c r="L19" s="83" t="str">
        <f t="shared" si="1"/>
        <v>АдлиФаррух</v>
      </c>
      <c r="M19" s="84">
        <f t="shared" si="2"/>
        <v>1.8870192307692306</v>
      </c>
    </row>
    <row r="20" spans="1:13" ht="12.75">
      <c r="A20" s="8" t="s">
        <v>22</v>
      </c>
      <c r="B20" s="1" t="s">
        <v>23</v>
      </c>
      <c r="C20" s="9" t="s">
        <v>44</v>
      </c>
      <c r="D20" s="60">
        <f>VLOOKUP(A20&amp;B20,'Итог.'!$Q$6:$T$114,2,FALSE)</f>
        <v>1.5</v>
      </c>
      <c r="E20" s="54">
        <v>14</v>
      </c>
      <c r="F20" s="42">
        <f>VLOOKUP(E20,баллы!$A$2:$B$41,2,FALSE)</f>
        <v>1</v>
      </c>
      <c r="G20" s="24">
        <f t="shared" si="0"/>
        <v>1.8870192307692306</v>
      </c>
      <c r="L20" s="83" t="str">
        <f t="shared" si="1"/>
        <v>ПростаковАлексей</v>
      </c>
      <c r="M20" s="84">
        <f t="shared" si="2"/>
        <v>1.8870192307692306</v>
      </c>
    </row>
    <row r="21" spans="1:13" ht="12.75">
      <c r="A21" s="8" t="s">
        <v>80</v>
      </c>
      <c r="B21" s="1" t="s">
        <v>11</v>
      </c>
      <c r="C21" s="9" t="s">
        <v>52</v>
      </c>
      <c r="D21" s="60">
        <f>VLOOKUP(A21&amp;B21,'Итог.'!$Q$6:$T$114,2,FALSE)</f>
        <v>0</v>
      </c>
      <c r="E21" s="54">
        <v>15</v>
      </c>
      <c r="F21" s="42">
        <f>VLOOKUP(E21,баллы!$A$2:$B$41,2,FALSE)</f>
        <v>1</v>
      </c>
      <c r="G21" s="24">
        <f t="shared" si="0"/>
        <v>1.8870192307692306</v>
      </c>
      <c r="L21" s="83" t="str">
        <f t="shared" si="1"/>
        <v>НикитинАлександр</v>
      </c>
      <c r="M21" s="84">
        <f t="shared" si="2"/>
        <v>1.8870192307692306</v>
      </c>
    </row>
    <row r="22" spans="1:13" ht="12.75">
      <c r="A22" s="8" t="s">
        <v>81</v>
      </c>
      <c r="B22" s="1" t="s">
        <v>82</v>
      </c>
      <c r="C22" s="9" t="s">
        <v>52</v>
      </c>
      <c r="D22" s="60">
        <f>VLOOKUP(A22&amp;B22,'Итог.'!$Q$6:$T$114,2,FALSE)</f>
        <v>0</v>
      </c>
      <c r="E22" s="54">
        <v>16</v>
      </c>
      <c r="F22" s="42">
        <f>VLOOKUP(E22,баллы!$A$2:$B$41,2,FALSE)</f>
        <v>1</v>
      </c>
      <c r="G22" s="24">
        <f t="shared" si="0"/>
        <v>1.8870192307692306</v>
      </c>
      <c r="L22" s="83" t="str">
        <f t="shared" si="1"/>
        <v>АлдарДареев</v>
      </c>
      <c r="M22" s="84">
        <f t="shared" si="2"/>
        <v>1.8870192307692306</v>
      </c>
    </row>
    <row r="23" spans="1:13" ht="12.75">
      <c r="A23" s="8" t="s">
        <v>83</v>
      </c>
      <c r="B23" s="1" t="s">
        <v>71</v>
      </c>
      <c r="C23" s="9" t="s">
        <v>52</v>
      </c>
      <c r="D23" s="60">
        <f>VLOOKUP(A23&amp;B23,'Итог.'!$Q$6:$T$114,2,FALSE)</f>
        <v>0</v>
      </c>
      <c r="E23" s="54">
        <v>17</v>
      </c>
      <c r="F23" s="42">
        <f>VLOOKUP(E23,баллы!$A$2:$B$41,2,FALSE)</f>
        <v>1</v>
      </c>
      <c r="G23" s="24">
        <f t="shared" si="0"/>
        <v>1.8870192307692306</v>
      </c>
      <c r="L23" s="83" t="str">
        <f t="shared" si="1"/>
        <v>Истомин Дмитрий</v>
      </c>
      <c r="M23" s="84">
        <f t="shared" si="2"/>
        <v>1.8870192307692306</v>
      </c>
    </row>
    <row r="24" spans="1:13" ht="12.75">
      <c r="A24" s="8" t="s">
        <v>27</v>
      </c>
      <c r="B24" s="1" t="s">
        <v>28</v>
      </c>
      <c r="C24" s="9" t="s">
        <v>44</v>
      </c>
      <c r="D24" s="60">
        <f>VLOOKUP(A24&amp;B24,'Итог.'!$Q$6:$T$114,2,FALSE)</f>
        <v>1.5</v>
      </c>
      <c r="E24" s="54">
        <v>19</v>
      </c>
      <c r="F24" s="42">
        <f>VLOOKUP(E24,баллы!$A$2:$B$41,2,FALSE)</f>
        <v>1</v>
      </c>
      <c r="G24" s="24">
        <f t="shared" si="0"/>
        <v>1.8870192307692306</v>
      </c>
      <c r="L24" s="83" t="str">
        <f t="shared" si="1"/>
        <v>ЛукинВиталий</v>
      </c>
      <c r="M24" s="84">
        <f t="shared" si="2"/>
        <v>1.8870192307692306</v>
      </c>
    </row>
    <row r="25" spans="1:13" ht="12.75">
      <c r="A25" s="8" t="s">
        <v>31</v>
      </c>
      <c r="B25" s="1" t="s">
        <v>32</v>
      </c>
      <c r="C25" s="9" t="s">
        <v>44</v>
      </c>
      <c r="D25" s="60">
        <f>VLOOKUP(A25&amp;B25,'Итог.'!$Q$6:$T$114,2,FALSE)</f>
        <v>1.5</v>
      </c>
      <c r="E25" s="54">
        <v>20</v>
      </c>
      <c r="F25" s="42">
        <f>VLOOKUP(E25,баллы!$A$2:$B$41,2,FALSE)</f>
        <v>1</v>
      </c>
      <c r="G25" s="24">
        <f t="shared" si="0"/>
        <v>1.8870192307692306</v>
      </c>
      <c r="L25" s="83" t="str">
        <f t="shared" si="1"/>
        <v>КотиковАртем</v>
      </c>
      <c r="M25" s="84">
        <f t="shared" si="2"/>
        <v>1.8870192307692306</v>
      </c>
    </row>
    <row r="26" spans="1:13" ht="12.75">
      <c r="A26" s="8" t="s">
        <v>15</v>
      </c>
      <c r="B26" s="1" t="s">
        <v>16</v>
      </c>
      <c r="C26" s="10" t="s">
        <v>44</v>
      </c>
      <c r="D26" s="60">
        <f>VLOOKUP(A26&amp;B26,'Итог.'!$Q$6:$T$114,2,FALSE)</f>
        <v>3</v>
      </c>
      <c r="E26" s="54">
        <v>21</v>
      </c>
      <c r="F26" s="42">
        <f>VLOOKUP(E26,баллы!$A$2:$B$41,2,FALSE)</f>
        <v>1</v>
      </c>
      <c r="G26" s="24">
        <f t="shared" si="0"/>
        <v>1.8870192307692306</v>
      </c>
      <c r="L26" s="83" t="str">
        <f t="shared" si="1"/>
        <v>СерегинТимур</v>
      </c>
      <c r="M26" s="84">
        <f t="shared" si="2"/>
        <v>1.8870192307692306</v>
      </c>
    </row>
    <row r="27" spans="1:13" ht="12.75">
      <c r="A27" s="8" t="s">
        <v>84</v>
      </c>
      <c r="B27" s="1" t="s">
        <v>85</v>
      </c>
      <c r="C27" s="10" t="s">
        <v>44</v>
      </c>
      <c r="D27" s="60">
        <f>VLOOKUP(A27&amp;B27,'Итог.'!$Q$6:$T$114,2,FALSE)</f>
        <v>0</v>
      </c>
      <c r="E27" s="54">
        <v>22</v>
      </c>
      <c r="F27" s="42">
        <f>VLOOKUP(E27,баллы!$A$2:$B$41,2,FALSE)</f>
        <v>1</v>
      </c>
      <c r="G27" s="24">
        <f t="shared" si="0"/>
        <v>1.8870192307692306</v>
      </c>
      <c r="L27" s="83" t="str">
        <f t="shared" si="1"/>
        <v>Журбенко Иван</v>
      </c>
      <c r="M27" s="84">
        <f t="shared" si="2"/>
        <v>1.8870192307692306</v>
      </c>
    </row>
    <row r="28" spans="1:13" ht="12.75">
      <c r="A28" s="8" t="s">
        <v>86</v>
      </c>
      <c r="B28" s="1" t="s">
        <v>71</v>
      </c>
      <c r="C28" s="10" t="s">
        <v>44</v>
      </c>
      <c r="D28" s="60">
        <f>VLOOKUP(A28&amp;B28,'Итог.'!$Q$6:$T$114,2,FALSE)</f>
        <v>0</v>
      </c>
      <c r="E28" s="54">
        <v>23</v>
      </c>
      <c r="F28" s="42">
        <f>VLOOKUP(E28,баллы!$A$2:$B$41,2,FALSE)</f>
        <v>1</v>
      </c>
      <c r="G28" s="24">
        <f t="shared" si="0"/>
        <v>1.8870192307692306</v>
      </c>
      <c r="L28" s="83" t="str">
        <f t="shared" si="1"/>
        <v>ШеварутинДмитрий</v>
      </c>
      <c r="M28" s="84">
        <f t="shared" si="2"/>
        <v>1.8870192307692306</v>
      </c>
    </row>
    <row r="29" spans="1:13" ht="12.75">
      <c r="A29" s="2" t="s">
        <v>87</v>
      </c>
      <c r="B29" s="2" t="s">
        <v>121</v>
      </c>
      <c r="C29" s="10" t="s">
        <v>52</v>
      </c>
      <c r="D29" s="60">
        <f>VLOOKUP(A29&amp;B29,'Итог.'!$Q$6:$T$114,2,FALSE)</f>
        <v>0</v>
      </c>
      <c r="E29" s="54">
        <v>26</v>
      </c>
      <c r="F29" s="91">
        <f>VLOOKUP(E29,баллы!$A$2:$B$41,2,FALSE)</f>
        <v>1</v>
      </c>
      <c r="G29" s="24">
        <f t="shared" si="0"/>
        <v>1.8870192307692306</v>
      </c>
      <c r="L29" s="83" t="str">
        <f t="shared" si="1"/>
        <v>ГординРоман</v>
      </c>
      <c r="M29" s="84">
        <f t="shared" si="2"/>
        <v>1.8870192307692306</v>
      </c>
    </row>
    <row r="30" spans="6:13" ht="14.25" customHeight="1">
      <c r="F30" s="11"/>
      <c r="L30" s="83">
        <f t="shared" si="1"/>
      </c>
      <c r="M30" s="84"/>
    </row>
    <row r="31" spans="6:13" ht="12.75">
      <c r="F31" s="11"/>
      <c r="L31" s="85">
        <f t="shared" si="1"/>
      </c>
      <c r="M31" s="86"/>
    </row>
    <row r="32" ht="12.75">
      <c r="F32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M32"/>
  <sheetViews>
    <sheetView zoomScale="80" zoomScaleNormal="80" workbookViewId="0" topLeftCell="A1">
      <selection activeCell="D13" sqref="D13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</cols>
  <sheetData>
    <row r="1" spans="1:2" ht="12.75">
      <c r="A1" s="31" t="s">
        <v>95</v>
      </c>
      <c r="B1" s="32"/>
    </row>
    <row r="2" spans="1:2" ht="13.5" thickBot="1">
      <c r="A2" s="33" t="s">
        <v>61</v>
      </c>
      <c r="B2" s="34"/>
    </row>
    <row r="3" spans="1:2" ht="25.5">
      <c r="A3" s="12" t="s">
        <v>69</v>
      </c>
      <c r="B3" s="27">
        <v>100</v>
      </c>
    </row>
    <row r="4" spans="1:2" ht="25.5">
      <c r="A4" s="44" t="s">
        <v>67</v>
      </c>
      <c r="B4" s="51">
        <f>'Итог.'!S66</f>
        <v>301.3004807692307</v>
      </c>
    </row>
    <row r="5" spans="1:2" ht="38.25">
      <c r="A5" s="43" t="s">
        <v>68</v>
      </c>
      <c r="B5" s="73">
        <f>SUM(D9:D50)</f>
        <v>190.1105769230769</v>
      </c>
    </row>
    <row r="6" spans="1:10" ht="13.5" thickBot="1">
      <c r="A6" s="13" t="s">
        <v>41</v>
      </c>
      <c r="B6" s="74">
        <f>B5/B4</f>
        <v>0.6309667227802556</v>
      </c>
      <c r="J6" s="4"/>
    </row>
    <row r="7" ht="13.5" thickBot="1">
      <c r="J7" s="4"/>
    </row>
    <row r="8" spans="1:13" s="3" customFormat="1" ht="27" customHeight="1" thickBot="1">
      <c r="A8" s="17" t="s">
        <v>42</v>
      </c>
      <c r="B8" s="18" t="s">
        <v>43</v>
      </c>
      <c r="C8" s="56" t="s">
        <v>53</v>
      </c>
      <c r="D8" s="41" t="s">
        <v>64</v>
      </c>
      <c r="E8" s="19" t="s">
        <v>56</v>
      </c>
      <c r="F8" s="19" t="s">
        <v>57</v>
      </c>
      <c r="G8" s="20" t="s">
        <v>40</v>
      </c>
      <c r="I8" s="11"/>
      <c r="L8" s="82" t="s">
        <v>105</v>
      </c>
      <c r="M8" s="82"/>
    </row>
    <row r="9" spans="1:13" ht="12.75">
      <c r="A9" s="5" t="s">
        <v>8</v>
      </c>
      <c r="B9" s="6" t="s">
        <v>9</v>
      </c>
      <c r="C9" s="7" t="s">
        <v>46</v>
      </c>
      <c r="D9" s="62">
        <f>VLOOKUP(A9&amp;B9,'Итог.'!$Q$6:$T$114,3,FALSE)</f>
        <v>10.5</v>
      </c>
      <c r="E9" s="21">
        <v>1</v>
      </c>
      <c r="F9" s="42">
        <f>VLOOKUP(E9,баллы!$A$2:$B$41,2,FALSE)</f>
        <v>25</v>
      </c>
      <c r="G9" s="23">
        <f aca="true" t="shared" si="0" ref="G9:G32">F9*(1+$B$6)*$B$3/100</f>
        <v>40.77416806950639</v>
      </c>
      <c r="L9" s="83" t="str">
        <f>A9&amp;B9</f>
        <v>ХорольскийАндрей</v>
      </c>
      <c r="M9" s="84">
        <f>G9</f>
        <v>40.77416806950639</v>
      </c>
    </row>
    <row r="10" spans="1:13" ht="12.75">
      <c r="A10" s="8" t="s">
        <v>0</v>
      </c>
      <c r="B10" s="1" t="s">
        <v>1</v>
      </c>
      <c r="C10" s="9" t="s">
        <v>44</v>
      </c>
      <c r="D10" s="62">
        <f>VLOOKUP(A10&amp;B10,'Итог.'!$Q$6:$T$114,3,FALSE)</f>
        <v>50.70913461538461</v>
      </c>
      <c r="E10" s="22">
        <v>2</v>
      </c>
      <c r="F10" s="42">
        <f>VLOOKUP(E10,баллы!$A$2:$B$41,2,FALSE)</f>
        <v>19</v>
      </c>
      <c r="G10" s="24">
        <f t="shared" si="0"/>
        <v>30.988367732824855</v>
      </c>
      <c r="L10" s="83" t="str">
        <f aca="true" t="shared" si="1" ref="L10:L29">A10&amp;B10</f>
        <v>АлексеевЮрий</v>
      </c>
      <c r="M10" s="84">
        <f aca="true" t="shared" si="2" ref="M10:M29">G10</f>
        <v>30.988367732824855</v>
      </c>
    </row>
    <row r="11" spans="1:13" ht="12.75">
      <c r="A11" s="8" t="s">
        <v>2</v>
      </c>
      <c r="B11" s="1" t="s">
        <v>3</v>
      </c>
      <c r="C11" s="9" t="s">
        <v>44</v>
      </c>
      <c r="D11" s="62">
        <f>VLOOKUP(A11&amp;B11,'Итог.'!$Q$6:$T$114,3,FALSE)</f>
        <v>37.93509615384615</v>
      </c>
      <c r="E11" s="22">
        <v>3</v>
      </c>
      <c r="F11" s="42">
        <f>VLOOKUP(E11,баллы!$A$2:$B$41,2,FALSE)</f>
        <v>14</v>
      </c>
      <c r="G11" s="24">
        <f t="shared" si="0"/>
        <v>22.833534118923577</v>
      </c>
      <c r="L11" s="83" t="str">
        <f t="shared" si="1"/>
        <v>РязанцевКирилл</v>
      </c>
      <c r="M11" s="84">
        <f t="shared" si="2"/>
        <v>22.833534118923577</v>
      </c>
    </row>
    <row r="12" spans="1:13" ht="12.75">
      <c r="A12" s="8" t="s">
        <v>96</v>
      </c>
      <c r="B12" s="1" t="s">
        <v>23</v>
      </c>
      <c r="C12" s="9" t="s">
        <v>44</v>
      </c>
      <c r="D12" s="62">
        <f>VLOOKUP(A12&amp;B12,'Итог.'!$Q$6:$T$114,3,FALSE)</f>
        <v>0</v>
      </c>
      <c r="E12" s="22">
        <v>4</v>
      </c>
      <c r="F12" s="42">
        <f>VLOOKUP(E12,баллы!$A$2:$B$41,2,FALSE)</f>
        <v>10</v>
      </c>
      <c r="G12" s="24">
        <f t="shared" si="0"/>
        <v>16.309667227802557</v>
      </c>
      <c r="L12" s="83" t="str">
        <f t="shared" si="1"/>
        <v>РычковАлексей</v>
      </c>
      <c r="M12" s="84">
        <f t="shared" si="2"/>
        <v>16.309667227802557</v>
      </c>
    </row>
    <row r="13" spans="1:13" ht="12.75">
      <c r="A13" s="8" t="s">
        <v>26</v>
      </c>
      <c r="B13" s="1" t="s">
        <v>1</v>
      </c>
      <c r="C13" s="9" t="s">
        <v>50</v>
      </c>
      <c r="D13" s="62">
        <f>VLOOKUP(A13&amp;B13,'Итог.'!$Q$6:$T$114,3,FALSE)</f>
        <v>1.5</v>
      </c>
      <c r="E13" s="22">
        <v>5</v>
      </c>
      <c r="F13" s="42">
        <f>VLOOKUP(E13,баллы!$A$2:$B$41,2,FALSE)</f>
        <v>7</v>
      </c>
      <c r="G13" s="24">
        <f t="shared" si="0"/>
        <v>11.416767059461788</v>
      </c>
      <c r="L13" s="83" t="str">
        <f t="shared" si="1"/>
        <v>ТорлоповЮрий</v>
      </c>
      <c r="M13" s="84">
        <f t="shared" si="2"/>
        <v>11.416767059461788</v>
      </c>
    </row>
    <row r="14" spans="1:13" ht="12.75">
      <c r="A14" s="8" t="s">
        <v>97</v>
      </c>
      <c r="B14" s="1" t="s">
        <v>75</v>
      </c>
      <c r="C14" s="10" t="s">
        <v>44</v>
      </c>
      <c r="D14" s="62">
        <f>VLOOKUP(A14&amp;B14,'Итог.'!$Q$6:$T$114,3,FALSE)</f>
        <v>18.87019230769231</v>
      </c>
      <c r="E14" s="22">
        <v>6</v>
      </c>
      <c r="F14" s="42">
        <f>VLOOKUP(E14,баллы!$A$2:$B$41,2,FALSE)</f>
        <v>5</v>
      </c>
      <c r="G14" s="24">
        <f t="shared" si="0"/>
        <v>8.154833613901278</v>
      </c>
      <c r="L14" s="83" t="str">
        <f t="shared" si="1"/>
        <v>ГорбатовАнатолий</v>
      </c>
      <c r="M14" s="84">
        <f t="shared" si="2"/>
        <v>8.154833613901278</v>
      </c>
    </row>
    <row r="15" spans="1:13" ht="12.75">
      <c r="A15" s="8" t="s">
        <v>18</v>
      </c>
      <c r="B15" s="1" t="s">
        <v>19</v>
      </c>
      <c r="C15" s="9" t="s">
        <v>48</v>
      </c>
      <c r="D15" s="62">
        <f>VLOOKUP(A15&amp;B15,'Итог.'!$Q$6:$T$114,3,FALSE)</f>
        <v>1.5</v>
      </c>
      <c r="E15" s="22">
        <v>7</v>
      </c>
      <c r="F15" s="42">
        <f>VLOOKUP(E15,баллы!$A$2:$B$41,2,FALSE)</f>
        <v>4</v>
      </c>
      <c r="G15" s="24">
        <f t="shared" si="0"/>
        <v>6.523866891121022</v>
      </c>
      <c r="L15" s="83" t="str">
        <f t="shared" si="1"/>
        <v>ИгаевМаксим</v>
      </c>
      <c r="M15" s="84">
        <f t="shared" si="2"/>
        <v>6.523866891121022</v>
      </c>
    </row>
    <row r="16" spans="1:13" ht="12.75">
      <c r="A16" s="8" t="s">
        <v>14</v>
      </c>
      <c r="B16" s="1" t="s">
        <v>5</v>
      </c>
      <c r="C16" s="9" t="s">
        <v>44</v>
      </c>
      <c r="D16" s="62">
        <f>VLOOKUP(A16&amp;B16,'Итог.'!$Q$6:$T$114,3,FALSE)</f>
        <v>6.387019230769231</v>
      </c>
      <c r="E16" s="22">
        <v>8</v>
      </c>
      <c r="F16" s="42">
        <f>VLOOKUP(E16,баллы!$A$2:$B$41,2,FALSE)</f>
        <v>3</v>
      </c>
      <c r="G16" s="24">
        <f t="shared" si="0"/>
        <v>4.892900168340766</v>
      </c>
      <c r="L16" s="83" t="str">
        <f t="shared" si="1"/>
        <v>КресманГеоргий</v>
      </c>
      <c r="M16" s="84">
        <f t="shared" si="2"/>
        <v>4.892900168340766</v>
      </c>
    </row>
    <row r="17" spans="1:13" ht="12.75">
      <c r="A17" s="8" t="s">
        <v>4</v>
      </c>
      <c r="B17" s="1" t="s">
        <v>5</v>
      </c>
      <c r="C17" s="9" t="s">
        <v>45</v>
      </c>
      <c r="D17" s="62">
        <f>VLOOKUP(A17&amp;B17,'Итог.'!$Q$6:$T$114,3,FALSE)</f>
        <v>21</v>
      </c>
      <c r="E17" s="22">
        <v>9</v>
      </c>
      <c r="F17" s="42">
        <f>VLOOKUP(E17,баллы!$A$2:$B$41,2,FALSE)</f>
        <v>2</v>
      </c>
      <c r="G17" s="24">
        <f t="shared" si="0"/>
        <v>3.261933445560511</v>
      </c>
      <c r="L17" s="83" t="str">
        <f t="shared" si="1"/>
        <v>АнтоненкоГеоргий</v>
      </c>
      <c r="M17" s="84">
        <f t="shared" si="2"/>
        <v>3.261933445560511</v>
      </c>
    </row>
    <row r="18" spans="1:13" ht="12.75">
      <c r="A18" s="8" t="s">
        <v>10</v>
      </c>
      <c r="B18" s="1" t="s">
        <v>11</v>
      </c>
      <c r="C18" s="9" t="s">
        <v>47</v>
      </c>
      <c r="D18" s="62">
        <f>VLOOKUP(A18&amp;B18,'Итог.'!$Q$6:$T$114,3,FALSE)</f>
        <v>7.5</v>
      </c>
      <c r="E18" s="22">
        <v>10</v>
      </c>
      <c r="F18" s="42">
        <f>VLOOKUP(E18,баллы!$A$2:$B$41,2,FALSE)</f>
        <v>2</v>
      </c>
      <c r="G18" s="24">
        <f t="shared" si="0"/>
        <v>3.261933445560511</v>
      </c>
      <c r="L18" s="83" t="str">
        <f t="shared" si="1"/>
        <v>СусловАлександр</v>
      </c>
      <c r="M18" s="84">
        <f t="shared" si="2"/>
        <v>3.261933445560511</v>
      </c>
    </row>
    <row r="19" spans="1:13" ht="12.75">
      <c r="A19" s="8" t="s">
        <v>98</v>
      </c>
      <c r="B19" s="1" t="s">
        <v>71</v>
      </c>
      <c r="C19" s="9" t="s">
        <v>47</v>
      </c>
      <c r="D19" s="62">
        <f>VLOOKUP(A19&amp;B19,'Итог.'!$Q$6:$T$114,3,FALSE)</f>
        <v>0</v>
      </c>
      <c r="E19" s="22">
        <v>11</v>
      </c>
      <c r="F19" s="42">
        <f>VLOOKUP(E19,баллы!$A$2:$B$41,2,FALSE)</f>
        <v>1</v>
      </c>
      <c r="G19" s="24">
        <f t="shared" si="0"/>
        <v>1.6309667227802556</v>
      </c>
      <c r="L19" s="83" t="str">
        <f t="shared" si="1"/>
        <v>КороткихДмитрий</v>
      </c>
      <c r="M19" s="84">
        <f t="shared" si="2"/>
        <v>1.6309667227802556</v>
      </c>
    </row>
    <row r="20" spans="1:13" ht="12.75">
      <c r="A20" s="8" t="s">
        <v>77</v>
      </c>
      <c r="B20" s="1" t="s">
        <v>19</v>
      </c>
      <c r="C20" s="9" t="s">
        <v>47</v>
      </c>
      <c r="D20" s="62">
        <f>VLOOKUP(A20&amp;B20,'Итог.'!$Q$6:$T$114,3,FALSE)</f>
        <v>3.7740384615384612</v>
      </c>
      <c r="E20" s="22">
        <v>12</v>
      </c>
      <c r="F20" s="42">
        <f>VLOOKUP(E20,баллы!$A$2:$B$41,2,FALSE)</f>
        <v>1</v>
      </c>
      <c r="G20" s="24">
        <f t="shared" si="0"/>
        <v>1.6309667227802556</v>
      </c>
      <c r="L20" s="83" t="str">
        <f t="shared" si="1"/>
        <v>ШвыревМаксим</v>
      </c>
      <c r="M20" s="84">
        <f t="shared" si="2"/>
        <v>1.6309667227802556</v>
      </c>
    </row>
    <row r="21" spans="1:13" ht="12.75">
      <c r="A21" s="8" t="s">
        <v>12</v>
      </c>
      <c r="B21" s="1" t="s">
        <v>13</v>
      </c>
      <c r="C21" s="9" t="s">
        <v>48</v>
      </c>
      <c r="D21" s="62">
        <f>VLOOKUP(A21&amp;B21,'Итог.'!$Q$6:$T$114,3,FALSE)</f>
        <v>6</v>
      </c>
      <c r="E21" s="22">
        <v>13</v>
      </c>
      <c r="F21" s="42">
        <f>VLOOKUP(E21,баллы!$A$2:$B$41,2,FALSE)</f>
        <v>1</v>
      </c>
      <c r="G21" s="24">
        <f t="shared" si="0"/>
        <v>1.6309667227802556</v>
      </c>
      <c r="L21" s="83" t="str">
        <f t="shared" si="1"/>
        <v>АнтоновВиктор</v>
      </c>
      <c r="M21" s="84">
        <f t="shared" si="2"/>
        <v>1.6309667227802556</v>
      </c>
    </row>
    <row r="22" spans="1:13" ht="12.75">
      <c r="A22" s="8" t="s">
        <v>17</v>
      </c>
      <c r="B22" s="1" t="s">
        <v>13</v>
      </c>
      <c r="C22" s="10" t="s">
        <v>49</v>
      </c>
      <c r="D22" s="62">
        <f>VLOOKUP(A22&amp;B22,'Итог.'!$Q$6:$T$114,3,FALSE)</f>
        <v>3</v>
      </c>
      <c r="E22" s="22">
        <v>14</v>
      </c>
      <c r="F22" s="42">
        <f>VLOOKUP(E22,баллы!$A$2:$B$41,2,FALSE)</f>
        <v>1</v>
      </c>
      <c r="G22" s="24">
        <f t="shared" si="0"/>
        <v>1.6309667227802556</v>
      </c>
      <c r="L22" s="83" t="str">
        <f t="shared" si="1"/>
        <v>ФеколкинВиктор</v>
      </c>
      <c r="M22" s="84">
        <f t="shared" si="2"/>
        <v>1.6309667227802556</v>
      </c>
    </row>
    <row r="23" spans="1:13" ht="12.75">
      <c r="A23" s="8" t="s">
        <v>99</v>
      </c>
      <c r="B23" s="1" t="s">
        <v>32</v>
      </c>
      <c r="C23" s="9"/>
      <c r="D23" s="62">
        <f>VLOOKUP(A23&amp;B23,'Итог.'!$Q$6:$T$114,3,FALSE)</f>
        <v>0</v>
      </c>
      <c r="E23" s="22">
        <v>15</v>
      </c>
      <c r="F23" s="42">
        <f>VLOOKUP(E23,баллы!$A$2:$B$41,2,FALSE)</f>
        <v>1</v>
      </c>
      <c r="G23" s="24">
        <f t="shared" si="0"/>
        <v>1.6309667227802556</v>
      </c>
      <c r="L23" s="83" t="str">
        <f t="shared" si="1"/>
        <v>БажутовАртем</v>
      </c>
      <c r="M23" s="84">
        <f t="shared" si="2"/>
        <v>1.6309667227802556</v>
      </c>
    </row>
    <row r="24" spans="1:13" ht="12.75">
      <c r="A24" s="8" t="s">
        <v>20</v>
      </c>
      <c r="B24" s="1" t="s">
        <v>21</v>
      </c>
      <c r="C24" s="9" t="s">
        <v>44</v>
      </c>
      <c r="D24" s="62">
        <f>VLOOKUP(A24&amp;B24,'Итог.'!$Q$6:$T$114,3,FALSE)</f>
        <v>7.161057692307692</v>
      </c>
      <c r="E24" s="22">
        <v>16</v>
      </c>
      <c r="F24" s="42">
        <f>VLOOKUP(E24,баллы!$A$2:$B$41,2,FALSE)</f>
        <v>1</v>
      </c>
      <c r="G24" s="24">
        <f t="shared" si="0"/>
        <v>1.6309667227802556</v>
      </c>
      <c r="L24" s="83" t="str">
        <f t="shared" si="1"/>
        <v>ИсламовДенис</v>
      </c>
      <c r="M24" s="84">
        <f t="shared" si="2"/>
        <v>1.6309667227802556</v>
      </c>
    </row>
    <row r="25" spans="1:13" ht="12.75">
      <c r="A25" s="8" t="s">
        <v>15</v>
      </c>
      <c r="B25" s="1" t="s">
        <v>16</v>
      </c>
      <c r="C25" s="9" t="s">
        <v>44</v>
      </c>
      <c r="D25" s="62">
        <f>VLOOKUP(A25&amp;B25,'Итог.'!$Q$6:$T$114,3,FALSE)</f>
        <v>4.887019230769231</v>
      </c>
      <c r="E25" s="22">
        <v>17</v>
      </c>
      <c r="F25" s="42">
        <f>VLOOKUP(E25,баллы!$A$2:$B$41,2,FALSE)</f>
        <v>1</v>
      </c>
      <c r="G25" s="24">
        <f t="shared" si="0"/>
        <v>1.6309667227802556</v>
      </c>
      <c r="L25" s="83" t="str">
        <f t="shared" si="1"/>
        <v>СерегинТимур</v>
      </c>
      <c r="M25" s="84">
        <f t="shared" si="2"/>
        <v>1.6309667227802556</v>
      </c>
    </row>
    <row r="26" spans="1:13" ht="12.75">
      <c r="A26" s="8" t="s">
        <v>100</v>
      </c>
      <c r="B26" s="1" t="s">
        <v>101</v>
      </c>
      <c r="C26" s="9" t="s">
        <v>47</v>
      </c>
      <c r="D26" s="62">
        <f>VLOOKUP(A26&amp;B26,'Итог.'!$Q$6:$T$114,3,FALSE)</f>
        <v>0</v>
      </c>
      <c r="E26" s="22">
        <v>18</v>
      </c>
      <c r="F26" s="42">
        <f>VLOOKUP(E26,баллы!$A$2:$B$41,2,FALSE)</f>
        <v>1</v>
      </c>
      <c r="G26" s="24">
        <f t="shared" si="0"/>
        <v>1.6309667227802556</v>
      </c>
      <c r="L26" s="83" t="str">
        <f t="shared" si="1"/>
        <v>РомановВадим</v>
      </c>
      <c r="M26" s="84">
        <f t="shared" si="2"/>
        <v>1.6309667227802556</v>
      </c>
    </row>
    <row r="27" spans="1:13" ht="12.75">
      <c r="A27" s="8" t="s">
        <v>29</v>
      </c>
      <c r="B27" s="1" t="s">
        <v>25</v>
      </c>
      <c r="C27" s="9" t="s">
        <v>39</v>
      </c>
      <c r="D27" s="62">
        <f>VLOOKUP(A27&amp;B27,'Итог.'!$Q$6:$T$114,3,FALSE)</f>
        <v>1.5</v>
      </c>
      <c r="E27" s="22">
        <v>19</v>
      </c>
      <c r="F27" s="42">
        <f>VLOOKUP(E27,баллы!$A$2:$B$41,2,FALSE)</f>
        <v>1</v>
      </c>
      <c r="G27" s="24">
        <f t="shared" si="0"/>
        <v>1.6309667227802556</v>
      </c>
      <c r="L27" s="83" t="str">
        <f t="shared" si="1"/>
        <v>СусаревПавел</v>
      </c>
      <c r="M27" s="84">
        <f t="shared" si="2"/>
        <v>1.6309667227802556</v>
      </c>
    </row>
    <row r="28" spans="1:13" ht="12.75">
      <c r="A28" s="8" t="s">
        <v>31</v>
      </c>
      <c r="B28" s="1" t="s">
        <v>32</v>
      </c>
      <c r="C28" s="9" t="s">
        <v>44</v>
      </c>
      <c r="D28" s="62">
        <f>VLOOKUP(A28&amp;B28,'Итог.'!$Q$6:$T$114,3,FALSE)</f>
        <v>3.387019230769231</v>
      </c>
      <c r="E28" s="22">
        <v>20</v>
      </c>
      <c r="F28" s="42">
        <f>VLOOKUP(E28,баллы!$A$2:$B$41,2,FALSE)</f>
        <v>1</v>
      </c>
      <c r="G28" s="24">
        <f t="shared" si="0"/>
        <v>1.6309667227802556</v>
      </c>
      <c r="L28" s="83" t="str">
        <f t="shared" si="1"/>
        <v>КотиковАртем</v>
      </c>
      <c r="M28" s="84">
        <f t="shared" si="2"/>
        <v>1.6309667227802556</v>
      </c>
    </row>
    <row r="29" spans="1:13" ht="12.75">
      <c r="A29" s="8" t="s">
        <v>34</v>
      </c>
      <c r="B29" s="1" t="s">
        <v>35</v>
      </c>
      <c r="C29" s="10" t="s">
        <v>51</v>
      </c>
      <c r="D29" s="62">
        <f>VLOOKUP(A29&amp;B29,'Итог.'!$Q$6:$T$114,3,FALSE)</f>
        <v>1.5</v>
      </c>
      <c r="E29" s="22">
        <v>21</v>
      </c>
      <c r="F29" s="42">
        <f>VLOOKUP(E29,баллы!$A$2:$B$41,2,FALSE)</f>
        <v>1</v>
      </c>
      <c r="G29" s="24">
        <f t="shared" si="0"/>
        <v>1.6309667227802556</v>
      </c>
      <c r="L29" s="83" t="str">
        <f t="shared" si="1"/>
        <v>ЗиновьевСергей</v>
      </c>
      <c r="M29" s="84">
        <f t="shared" si="2"/>
        <v>1.6309667227802556</v>
      </c>
    </row>
    <row r="30" spans="1:13" ht="14.25" customHeight="1">
      <c r="A30" s="8" t="s">
        <v>36</v>
      </c>
      <c r="B30" s="1" t="s">
        <v>37</v>
      </c>
      <c r="C30" s="10" t="s">
        <v>102</v>
      </c>
      <c r="D30" s="62">
        <f>VLOOKUP(A30&amp;B30,'Итог.'!$Q$6:$T$114,3,FALSE)</f>
        <v>1.5</v>
      </c>
      <c r="E30" s="22">
        <v>22</v>
      </c>
      <c r="F30" s="42">
        <f>VLOOKUP(E30,баллы!$A$2:$B$41,2,FALSE)</f>
        <v>1</v>
      </c>
      <c r="G30" s="24">
        <f t="shared" si="0"/>
        <v>1.6309667227802556</v>
      </c>
      <c r="L30" s="83" t="str">
        <f>A30&amp;B30</f>
        <v>ДергачевМихаил</v>
      </c>
      <c r="M30" s="84">
        <f>G30</f>
        <v>1.6309667227802556</v>
      </c>
    </row>
    <row r="31" spans="1:13" ht="12.75">
      <c r="A31" s="8" t="s">
        <v>38</v>
      </c>
      <c r="B31" s="1" t="s">
        <v>35</v>
      </c>
      <c r="C31" s="10" t="s">
        <v>47</v>
      </c>
      <c r="D31" s="62">
        <f>VLOOKUP(A31&amp;B31,'Итог.'!$Q$6:$T$114,3,FALSE)</f>
        <v>1.5</v>
      </c>
      <c r="E31" s="22">
        <v>23</v>
      </c>
      <c r="F31" s="42">
        <f>VLOOKUP(E31,баллы!$A$2:$B$41,2,FALSE)</f>
        <v>1</v>
      </c>
      <c r="G31" s="24">
        <f t="shared" si="0"/>
        <v>1.6309667227802556</v>
      </c>
      <c r="L31" s="83" t="str">
        <f>A31&amp;B31</f>
        <v>ХорошавинСергей</v>
      </c>
      <c r="M31" s="84">
        <f>G31</f>
        <v>1.6309667227802556</v>
      </c>
    </row>
    <row r="32" spans="1:13" ht="12.75">
      <c r="A32" s="8" t="s">
        <v>110</v>
      </c>
      <c r="B32" s="1" t="s">
        <v>32</v>
      </c>
      <c r="C32" s="10" t="s">
        <v>103</v>
      </c>
      <c r="D32" s="62">
        <f>VLOOKUP(A32&amp;B32,'Итог.'!$Q$6:$T$114,3,FALSE)</f>
        <v>0</v>
      </c>
      <c r="E32" s="22">
        <v>24</v>
      </c>
      <c r="F32" s="42">
        <f>VLOOKUP(E32,баллы!$A$2:$B$41,2,FALSE)</f>
        <v>1</v>
      </c>
      <c r="G32" s="24">
        <f t="shared" si="0"/>
        <v>1.6309667227802556</v>
      </c>
      <c r="L32" s="83" t="str">
        <f>A32&amp;B32</f>
        <v>ШершневАртем</v>
      </c>
      <c r="M32" s="84">
        <f>G32</f>
        <v>1.6309667227802556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M32"/>
  <sheetViews>
    <sheetView zoomScale="80" zoomScaleNormal="80" workbookViewId="0" topLeftCell="A1">
      <selection activeCell="D11" sqref="D11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31" t="s">
        <v>117</v>
      </c>
      <c r="B1" s="32"/>
    </row>
    <row r="2" spans="1:2" ht="13.5" thickBot="1">
      <c r="A2" s="33" t="s">
        <v>61</v>
      </c>
      <c r="B2" s="34"/>
    </row>
    <row r="3" spans="1:2" ht="25.5">
      <c r="A3" s="12" t="s">
        <v>69</v>
      </c>
      <c r="B3" s="27">
        <v>100</v>
      </c>
    </row>
    <row r="4" spans="1:2" ht="25.5">
      <c r="A4" s="44" t="s">
        <v>67</v>
      </c>
      <c r="B4" s="51">
        <f>'Итог.'!T66</f>
        <v>472.5519866611576</v>
      </c>
    </row>
    <row r="5" spans="1:2" ht="38.25">
      <c r="A5" s="43" t="s">
        <v>68</v>
      </c>
      <c r="B5" s="73">
        <f>SUM(D9:D50)</f>
        <v>201.6945418283537</v>
      </c>
    </row>
    <row r="6" spans="1:10" ht="13.5" thickBot="1">
      <c r="A6" s="13" t="s">
        <v>41</v>
      </c>
      <c r="B6" s="74">
        <f>B5/B4</f>
        <v>0.42681979448110613</v>
      </c>
      <c r="J6" s="4"/>
    </row>
    <row r="7" ht="13.5" thickBot="1">
      <c r="J7" s="4"/>
    </row>
    <row r="8" spans="1:13" s="3" customFormat="1" ht="27" customHeight="1" thickBot="1">
      <c r="A8" s="17" t="s">
        <v>42</v>
      </c>
      <c r="B8" s="18" t="s">
        <v>43</v>
      </c>
      <c r="C8" s="56" t="s">
        <v>53</v>
      </c>
      <c r="D8" s="41" t="s">
        <v>64</v>
      </c>
      <c r="E8" s="19" t="s">
        <v>56</v>
      </c>
      <c r="F8" s="19" t="s">
        <v>57</v>
      </c>
      <c r="G8" s="20" t="s">
        <v>40</v>
      </c>
      <c r="I8" s="11"/>
      <c r="L8" s="82" t="s">
        <v>105</v>
      </c>
      <c r="M8" s="82"/>
    </row>
    <row r="9" spans="1:13" ht="12.75">
      <c r="A9" s="98" t="s">
        <v>108</v>
      </c>
      <c r="B9" s="98" t="s">
        <v>71</v>
      </c>
      <c r="C9" s="1" t="s">
        <v>44</v>
      </c>
      <c r="D9" s="62">
        <f>VLOOKUP(A9&amp;B9,'Итог.'!$Q$6:$T$114,4,FALSE)</f>
        <v>35.85336538461538</v>
      </c>
      <c r="E9" s="21">
        <v>1</v>
      </c>
      <c r="F9" s="42">
        <f>VLOOKUP(E9,баллы!$A$2:$B$41,2,FALSE)</f>
        <v>25</v>
      </c>
      <c r="G9" s="23">
        <f aca="true" t="shared" si="0" ref="G9:G27">F9*(1+$B$6)*$B$3/100</f>
        <v>35.67049486202765</v>
      </c>
      <c r="L9" s="83" t="str">
        <f aca="true" t="shared" si="1" ref="L9:L27">A9&amp;B9</f>
        <v>МилехинДмитрий</v>
      </c>
      <c r="M9" s="84">
        <f aca="true" t="shared" si="2" ref="M9:M27">G9</f>
        <v>35.67049486202765</v>
      </c>
    </row>
    <row r="10" spans="1:13" ht="12.75">
      <c r="A10" s="98" t="s">
        <v>2</v>
      </c>
      <c r="B10" s="98" t="s">
        <v>3</v>
      </c>
      <c r="C10" s="1" t="s">
        <v>44</v>
      </c>
      <c r="D10" s="62">
        <f>VLOOKUP(A10&amp;B10,'Итог.'!$Q$6:$T$114,4,FALSE)</f>
        <v>60.76863027276973</v>
      </c>
      <c r="E10" s="22">
        <v>2</v>
      </c>
      <c r="F10" s="42">
        <f>VLOOKUP(E10,баллы!$A$2:$B$41,2,FALSE)</f>
        <v>19</v>
      </c>
      <c r="G10" s="24">
        <f t="shared" si="0"/>
        <v>27.109576095141016</v>
      </c>
      <c r="L10" s="83" t="str">
        <f t="shared" si="1"/>
        <v>РязанцевКирилл</v>
      </c>
      <c r="M10" s="84">
        <f t="shared" si="2"/>
        <v>27.109576095141016</v>
      </c>
    </row>
    <row r="11" spans="1:13" ht="12.75">
      <c r="A11" s="98" t="s">
        <v>8</v>
      </c>
      <c r="B11" s="98" t="s">
        <v>9</v>
      </c>
      <c r="C11" s="1" t="s">
        <v>46</v>
      </c>
      <c r="D11" s="62">
        <f>VLOOKUP(A11&amp;B11,'Итог.'!$Q$6:$T$114,4,FALSE)</f>
        <v>51.27416806950639</v>
      </c>
      <c r="E11" s="22">
        <v>3</v>
      </c>
      <c r="F11" s="42">
        <f>VLOOKUP(E11,баллы!$A$2:$B$41,2,FALSE)</f>
        <v>14</v>
      </c>
      <c r="G11" s="24">
        <f t="shared" si="0"/>
        <v>19.975477122735484</v>
      </c>
      <c r="L11" s="83" t="str">
        <f t="shared" si="1"/>
        <v>ХорольскийАндрей</v>
      </c>
      <c r="M11" s="84">
        <f t="shared" si="2"/>
        <v>19.975477122735484</v>
      </c>
    </row>
    <row r="12" spans="1:13" ht="12.75">
      <c r="A12" s="98" t="s">
        <v>96</v>
      </c>
      <c r="B12" s="98" t="s">
        <v>23</v>
      </c>
      <c r="C12" s="1" t="s">
        <v>44</v>
      </c>
      <c r="D12" s="62">
        <f>VLOOKUP(A12&amp;B12,'Итог.'!$Q$6:$T$114,4,FALSE)</f>
        <v>16.309667227802557</v>
      </c>
      <c r="E12" s="22">
        <v>4</v>
      </c>
      <c r="F12" s="42">
        <f>VLOOKUP(E12,баллы!$A$2:$B$41,2,FALSE)</f>
        <v>10</v>
      </c>
      <c r="G12" s="24">
        <f t="shared" si="0"/>
        <v>14.26819794481106</v>
      </c>
      <c r="L12" s="83" t="str">
        <f t="shared" si="1"/>
        <v>РычковАлексей</v>
      </c>
      <c r="M12" s="84">
        <f t="shared" si="2"/>
        <v>14.26819794481106</v>
      </c>
    </row>
    <row r="13" spans="1:13" ht="12.75">
      <c r="A13" s="98" t="s">
        <v>98</v>
      </c>
      <c r="B13" s="98" t="s">
        <v>71</v>
      </c>
      <c r="C13" s="1" t="s">
        <v>47</v>
      </c>
      <c r="D13" s="62">
        <f>VLOOKUP(A13&amp;B13,'Итог.'!$Q$6:$T$114,4,FALSE)</f>
        <v>1.6309667227802556</v>
      </c>
      <c r="E13" s="22">
        <v>5</v>
      </c>
      <c r="F13" s="42">
        <f>VLOOKUP(E13,баллы!$A$2:$B$41,2,FALSE)</f>
        <v>7</v>
      </c>
      <c r="G13" s="24">
        <f t="shared" si="0"/>
        <v>9.987738561367742</v>
      </c>
      <c r="L13" s="83" t="str">
        <f t="shared" si="1"/>
        <v>КороткихДмитрий</v>
      </c>
      <c r="M13" s="84">
        <f t="shared" si="2"/>
        <v>9.987738561367742</v>
      </c>
    </row>
    <row r="14" spans="1:13" ht="12.75">
      <c r="A14" s="99" t="s">
        <v>109</v>
      </c>
      <c r="B14" s="99" t="s">
        <v>13</v>
      </c>
      <c r="C14" s="1" t="s">
        <v>45</v>
      </c>
      <c r="D14" s="62">
        <v>0</v>
      </c>
      <c r="E14" s="22">
        <v>6</v>
      </c>
      <c r="F14" s="42">
        <f>VLOOKUP(E14,баллы!$A$2:$B$41,2,FALSE)</f>
        <v>5</v>
      </c>
      <c r="G14" s="24">
        <f t="shared" si="0"/>
        <v>7.13409897240553</v>
      </c>
      <c r="L14" s="83" t="str">
        <f t="shared" si="1"/>
        <v>МелешкевичВиктор</v>
      </c>
      <c r="M14" s="84">
        <f t="shared" si="2"/>
        <v>7.13409897240553</v>
      </c>
    </row>
    <row r="15" spans="1:13" ht="12.75">
      <c r="A15" s="98" t="s">
        <v>14</v>
      </c>
      <c r="B15" s="98" t="s">
        <v>5</v>
      </c>
      <c r="C15" s="1" t="s">
        <v>44</v>
      </c>
      <c r="D15" s="62">
        <f>VLOOKUP(A15&amp;B15,'Итог.'!$Q$6:$T$114,4,FALSE)</f>
        <v>11.279919399109996</v>
      </c>
      <c r="E15" s="22">
        <v>7</v>
      </c>
      <c r="F15" s="42">
        <f>VLOOKUP(E15,баллы!$A$2:$B$41,2,FALSE)</f>
        <v>4</v>
      </c>
      <c r="G15" s="24">
        <f t="shared" si="0"/>
        <v>5.707279177924424</v>
      </c>
      <c r="L15" s="83" t="str">
        <f t="shared" si="1"/>
        <v>КресманГеоргий</v>
      </c>
      <c r="M15" s="84">
        <f t="shared" si="2"/>
        <v>5.707279177924424</v>
      </c>
    </row>
    <row r="16" spans="1:13" ht="12.75">
      <c r="A16" s="98" t="s">
        <v>99</v>
      </c>
      <c r="B16" s="98" t="s">
        <v>32</v>
      </c>
      <c r="C16" s="1" t="s">
        <v>106</v>
      </c>
      <c r="D16" s="62">
        <f>VLOOKUP(A16&amp;B16,'Итог.'!$Q$6:$T$114,4,FALSE)</f>
        <v>1.6309667227802556</v>
      </c>
      <c r="E16" s="22">
        <v>8</v>
      </c>
      <c r="F16" s="42">
        <f>VLOOKUP(E16,баллы!$A$2:$B$41,2,FALSE)</f>
        <v>3</v>
      </c>
      <c r="G16" s="24">
        <f t="shared" si="0"/>
        <v>4.280459383443318</v>
      </c>
      <c r="L16" s="83" t="str">
        <f t="shared" si="1"/>
        <v>БажутовАртем</v>
      </c>
      <c r="M16" s="84">
        <f t="shared" si="2"/>
        <v>4.280459383443318</v>
      </c>
    </row>
    <row r="17" spans="1:13" ht="12.75">
      <c r="A17" s="98" t="s">
        <v>77</v>
      </c>
      <c r="B17" s="98" t="s">
        <v>19</v>
      </c>
      <c r="C17" s="1" t="s">
        <v>47</v>
      </c>
      <c r="D17" s="62">
        <f>VLOOKUP(A17&amp;B17,'Итог.'!$Q$6:$T$114,4,FALSE)</f>
        <v>5.405005184318717</v>
      </c>
      <c r="E17" s="22">
        <v>9</v>
      </c>
      <c r="F17" s="42">
        <f>VLOOKUP(E17,баллы!$A$2:$B$41,2,FALSE)</f>
        <v>2</v>
      </c>
      <c r="G17" s="24">
        <f t="shared" si="0"/>
        <v>2.853639588962212</v>
      </c>
      <c r="L17" s="83" t="str">
        <f t="shared" si="1"/>
        <v>ШвыревМаксим</v>
      </c>
      <c r="M17" s="84">
        <f t="shared" si="2"/>
        <v>2.853639588962212</v>
      </c>
    </row>
    <row r="18" spans="1:13" ht="12.75">
      <c r="A18" s="98" t="s">
        <v>36</v>
      </c>
      <c r="B18" s="98" t="s">
        <v>37</v>
      </c>
      <c r="C18" s="1" t="s">
        <v>52</v>
      </c>
      <c r="D18" s="62">
        <f>VLOOKUP(A18&amp;B18,'Итог.'!$Q$6:$T$114,4,FALSE)</f>
        <v>3.1309667227802556</v>
      </c>
      <c r="E18" s="22">
        <v>10</v>
      </c>
      <c r="F18" s="42">
        <f>VLOOKUP(E18,баллы!$A$2:$B$41,2,FALSE)</f>
        <v>2</v>
      </c>
      <c r="G18" s="24">
        <f t="shared" si="0"/>
        <v>2.853639588962212</v>
      </c>
      <c r="L18" s="83" t="str">
        <f t="shared" si="1"/>
        <v>ДергачевМихаил</v>
      </c>
      <c r="M18" s="84">
        <f t="shared" si="2"/>
        <v>2.853639588962212</v>
      </c>
    </row>
    <row r="19" spans="1:13" ht="12.75">
      <c r="A19" s="98" t="s">
        <v>110</v>
      </c>
      <c r="B19" s="98" t="s">
        <v>32</v>
      </c>
      <c r="C19" s="1" t="s">
        <v>103</v>
      </c>
      <c r="D19" s="62">
        <f>VLOOKUP(A19&amp;B19,'Итог.'!$Q$6:$T$114,4,FALSE)</f>
        <v>1.6309667227802556</v>
      </c>
      <c r="E19" s="22">
        <v>11</v>
      </c>
      <c r="F19" s="42">
        <f>VLOOKUP(E19,баллы!$A$2:$B$41,2,FALSE)</f>
        <v>1</v>
      </c>
      <c r="G19" s="24">
        <f t="shared" si="0"/>
        <v>1.426819794481106</v>
      </c>
      <c r="L19" s="83" t="str">
        <f t="shared" si="1"/>
        <v>ШершневАртем</v>
      </c>
      <c r="M19" s="84">
        <f t="shared" si="2"/>
        <v>1.426819794481106</v>
      </c>
    </row>
    <row r="20" spans="1:13" ht="12.75">
      <c r="A20" s="98" t="s">
        <v>29</v>
      </c>
      <c r="B20" s="98" t="s">
        <v>25</v>
      </c>
      <c r="C20" s="1" t="s">
        <v>39</v>
      </c>
      <c r="D20" s="62">
        <f>VLOOKUP(A20&amp;B20,'Итог.'!$Q$6:$T$114,4,FALSE)</f>
        <v>3.1309667227802556</v>
      </c>
      <c r="E20" s="22">
        <v>12</v>
      </c>
      <c r="F20" s="42">
        <f>VLOOKUP(E20,баллы!$A$2:$B$41,2,FALSE)</f>
        <v>1</v>
      </c>
      <c r="G20" s="24">
        <f t="shared" si="0"/>
        <v>1.426819794481106</v>
      </c>
      <c r="L20" s="83" t="str">
        <f t="shared" si="1"/>
        <v>СусаревПавел</v>
      </c>
      <c r="M20" s="84">
        <f t="shared" si="2"/>
        <v>1.426819794481106</v>
      </c>
    </row>
    <row r="21" spans="1:13" ht="12.75">
      <c r="A21" s="98" t="s">
        <v>31</v>
      </c>
      <c r="B21" s="98" t="s">
        <v>32</v>
      </c>
      <c r="C21" s="1" t="s">
        <v>44</v>
      </c>
      <c r="D21" s="62">
        <f>VLOOKUP(A21&amp;B21,'Итог.'!$Q$6:$T$114,4,FALSE)</f>
        <v>5.017985953549486</v>
      </c>
      <c r="E21" s="22">
        <v>13</v>
      </c>
      <c r="F21" s="42">
        <f>VLOOKUP(E21,баллы!$A$2:$B$41,2,FALSE)</f>
        <v>1</v>
      </c>
      <c r="G21" s="24">
        <f t="shared" si="0"/>
        <v>1.426819794481106</v>
      </c>
      <c r="L21" s="83" t="str">
        <f t="shared" si="1"/>
        <v>КотиковАртем</v>
      </c>
      <c r="M21" s="84">
        <f t="shared" si="2"/>
        <v>1.426819794481106</v>
      </c>
    </row>
    <row r="22" spans="1:13" ht="12.75">
      <c r="A22" s="98" t="s">
        <v>111</v>
      </c>
      <c r="B22" s="98" t="s">
        <v>37</v>
      </c>
      <c r="C22" s="1" t="s">
        <v>112</v>
      </c>
      <c r="D22" s="62">
        <v>0</v>
      </c>
      <c r="E22" s="22">
        <v>14</v>
      </c>
      <c r="F22" s="42">
        <f>VLOOKUP(E22,баллы!$A$2:$B$41,2,FALSE)</f>
        <v>1</v>
      </c>
      <c r="G22" s="24">
        <f t="shared" si="0"/>
        <v>1.426819794481106</v>
      </c>
      <c r="L22" s="83" t="str">
        <f t="shared" si="1"/>
        <v>ПетровМихаил</v>
      </c>
      <c r="M22" s="84">
        <f t="shared" si="2"/>
        <v>1.426819794481106</v>
      </c>
    </row>
    <row r="23" spans="1:13" ht="12.75">
      <c r="A23" s="98" t="s">
        <v>113</v>
      </c>
      <c r="B23" s="98" t="s">
        <v>13</v>
      </c>
      <c r="C23" s="1" t="s">
        <v>112</v>
      </c>
      <c r="D23" s="62">
        <v>0</v>
      </c>
      <c r="E23" s="22">
        <v>15</v>
      </c>
      <c r="F23" s="42">
        <f>VLOOKUP(E23,баллы!$A$2:$B$41,2,FALSE)</f>
        <v>1</v>
      </c>
      <c r="G23" s="24">
        <f t="shared" si="0"/>
        <v>1.426819794481106</v>
      </c>
      <c r="L23" s="83" t="str">
        <f t="shared" si="1"/>
        <v>МатвеевВиктор</v>
      </c>
      <c r="M23" s="84">
        <f t="shared" si="2"/>
        <v>1.426819794481106</v>
      </c>
    </row>
    <row r="24" spans="1:13" ht="12.75">
      <c r="A24" s="98" t="s">
        <v>33</v>
      </c>
      <c r="B24" s="98" t="s">
        <v>11</v>
      </c>
      <c r="C24" s="1" t="s">
        <v>39</v>
      </c>
      <c r="D24" s="62">
        <f>VLOOKUP(A24&amp;B24,'Итог.'!$Q$6:$T$114,4,FALSE)</f>
        <v>1.5</v>
      </c>
      <c r="E24" s="22">
        <v>16</v>
      </c>
      <c r="F24" s="42">
        <f>VLOOKUP(E24,баллы!$A$2:$B$41,2,FALSE)</f>
        <v>1</v>
      </c>
      <c r="G24" s="24">
        <f t="shared" si="0"/>
        <v>1.426819794481106</v>
      </c>
      <c r="L24" s="83" t="str">
        <f t="shared" si="1"/>
        <v>СтаростинАлександр</v>
      </c>
      <c r="M24" s="84">
        <f t="shared" si="2"/>
        <v>1.426819794481106</v>
      </c>
    </row>
    <row r="25" spans="1:13" ht="12.75">
      <c r="A25" s="98" t="s">
        <v>114</v>
      </c>
      <c r="B25" s="98" t="s">
        <v>115</v>
      </c>
      <c r="C25" s="1" t="s">
        <v>44</v>
      </c>
      <c r="D25" s="62">
        <v>0</v>
      </c>
      <c r="E25" s="22">
        <v>17</v>
      </c>
      <c r="F25" s="42">
        <f>VLOOKUP(E25,баллы!$A$2:$B$41,2,FALSE)</f>
        <v>1</v>
      </c>
      <c r="G25" s="24">
        <f t="shared" si="0"/>
        <v>1.426819794481106</v>
      </c>
      <c r="L25" s="83" t="str">
        <f t="shared" si="1"/>
        <v>ЕфимовАнтон</v>
      </c>
      <c r="M25" s="84">
        <f t="shared" si="2"/>
        <v>1.426819794481106</v>
      </c>
    </row>
    <row r="26" spans="1:13" ht="12.75">
      <c r="A26" s="98" t="s">
        <v>34</v>
      </c>
      <c r="B26" s="98" t="s">
        <v>35</v>
      </c>
      <c r="C26" s="1" t="s">
        <v>51</v>
      </c>
      <c r="D26" s="62">
        <f>VLOOKUP(A26&amp;B26,'Итог.'!$Q$6:$T$114,4,FALSE)</f>
        <v>3.1309667227802556</v>
      </c>
      <c r="E26" s="22">
        <v>18</v>
      </c>
      <c r="F26" s="42">
        <f>VLOOKUP(E26,баллы!$A$2:$B$41,2,FALSE)</f>
        <v>1</v>
      </c>
      <c r="G26" s="24">
        <f t="shared" si="0"/>
        <v>1.426819794481106</v>
      </c>
      <c r="L26" s="83" t="str">
        <f t="shared" si="1"/>
        <v>ЗиновьевСергей</v>
      </c>
      <c r="M26" s="84">
        <f t="shared" si="2"/>
        <v>1.426819794481106</v>
      </c>
    </row>
    <row r="27" spans="1:13" ht="12.75">
      <c r="A27" s="100" t="s">
        <v>0</v>
      </c>
      <c r="B27" s="100" t="s">
        <v>101</v>
      </c>
      <c r="C27" s="1" t="s">
        <v>112</v>
      </c>
      <c r="D27" s="62">
        <v>0</v>
      </c>
      <c r="E27" s="22">
        <v>19</v>
      </c>
      <c r="F27" s="42">
        <f>VLOOKUP(E27,баллы!$A$2:$B$41,2,FALSE)</f>
        <v>1</v>
      </c>
      <c r="G27" s="24">
        <f t="shared" si="0"/>
        <v>1.426819794481106</v>
      </c>
      <c r="L27" s="83" t="str">
        <f t="shared" si="1"/>
        <v>АлексеевВадим</v>
      </c>
      <c r="M27" s="84">
        <f t="shared" si="2"/>
        <v>1.426819794481106</v>
      </c>
    </row>
    <row r="28" spans="1:13" ht="12.75">
      <c r="A28" s="8"/>
      <c r="B28" s="1"/>
      <c r="C28" s="9"/>
      <c r="D28" s="62"/>
      <c r="E28" s="22"/>
      <c r="F28" s="42"/>
      <c r="G28" s="24"/>
      <c r="L28" s="83"/>
      <c r="M28" s="84"/>
    </row>
    <row r="29" spans="1:13" ht="12.75">
      <c r="A29" s="8"/>
      <c r="B29" s="1"/>
      <c r="C29" s="10"/>
      <c r="D29" s="62"/>
      <c r="E29" s="22"/>
      <c r="F29" s="42"/>
      <c r="G29" s="24"/>
      <c r="L29" s="83"/>
      <c r="M29" s="84"/>
    </row>
    <row r="30" spans="1:13" ht="14.25" customHeight="1">
      <c r="A30" s="8"/>
      <c r="B30" s="1"/>
      <c r="C30" s="10"/>
      <c r="D30" s="62"/>
      <c r="E30" s="22"/>
      <c r="F30" s="42"/>
      <c r="G30" s="24"/>
      <c r="L30" s="83"/>
      <c r="M30" s="84"/>
    </row>
    <row r="31" spans="1:13" ht="12.75">
      <c r="A31" s="8"/>
      <c r="B31" s="1"/>
      <c r="C31" s="10"/>
      <c r="D31" s="62"/>
      <c r="E31" s="22"/>
      <c r="F31" s="42"/>
      <c r="G31" s="24"/>
      <c r="L31" s="83"/>
      <c r="M31" s="84"/>
    </row>
    <row r="32" spans="1:13" ht="12.75">
      <c r="A32" s="8"/>
      <c r="B32" s="1"/>
      <c r="C32" s="10"/>
      <c r="D32" s="62"/>
      <c r="E32" s="22"/>
      <c r="F32" s="42"/>
      <c r="G32" s="24"/>
      <c r="L32" s="83"/>
      <c r="M32" s="8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M40"/>
  <sheetViews>
    <sheetView zoomScale="80" zoomScaleNormal="80" workbookViewId="0" topLeftCell="A1">
      <selection activeCell="A20" sqref="A20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31" t="s">
        <v>136</v>
      </c>
      <c r="B1" s="32"/>
    </row>
    <row r="2" spans="1:2" ht="13.5" thickBot="1">
      <c r="A2" s="33" t="s">
        <v>61</v>
      </c>
      <c r="B2" s="34"/>
    </row>
    <row r="3" spans="1:2" ht="25.5">
      <c r="A3" s="12" t="s">
        <v>69</v>
      </c>
      <c r="B3" s="27">
        <v>150</v>
      </c>
    </row>
    <row r="4" spans="1:2" ht="25.5">
      <c r="A4" s="44" t="s">
        <v>67</v>
      </c>
      <c r="B4" s="51">
        <f>'Итог.'!U66</f>
        <v>602.4850309301721</v>
      </c>
    </row>
    <row r="5" spans="1:2" ht="38.25">
      <c r="A5" s="43" t="s">
        <v>68</v>
      </c>
      <c r="B5" s="73">
        <f>SUM(D9:D50)</f>
        <v>507.74405578429173</v>
      </c>
    </row>
    <row r="6" spans="1:10" ht="13.5" thickBot="1">
      <c r="A6" s="13" t="s">
        <v>41</v>
      </c>
      <c r="B6" s="74">
        <f>B5/B4</f>
        <v>0.8427496613490787</v>
      </c>
      <c r="J6" s="4"/>
    </row>
    <row r="7" ht="13.5" thickBot="1">
      <c r="J7" s="4"/>
    </row>
    <row r="8" spans="1:13" s="3" customFormat="1" ht="27" customHeight="1" thickBot="1">
      <c r="A8" s="116" t="s">
        <v>42</v>
      </c>
      <c r="B8" s="117" t="s">
        <v>43</v>
      </c>
      <c r="C8" s="118" t="s">
        <v>53</v>
      </c>
      <c r="D8" s="41" t="s">
        <v>64</v>
      </c>
      <c r="E8" s="19" t="s">
        <v>56</v>
      </c>
      <c r="F8" s="19" t="s">
        <v>57</v>
      </c>
      <c r="G8" s="20" t="s">
        <v>40</v>
      </c>
      <c r="I8" s="11"/>
      <c r="L8" s="82" t="s">
        <v>105</v>
      </c>
      <c r="M8" s="82"/>
    </row>
    <row r="9" spans="1:13" ht="12.75">
      <c r="A9" s="12" t="s">
        <v>108</v>
      </c>
      <c r="B9" s="119" t="s">
        <v>71</v>
      </c>
      <c r="C9" s="7" t="s">
        <v>118</v>
      </c>
      <c r="D9" s="122">
        <f>VLOOKUP(A9&amp;B9,'Итог.'!$Q$6:$U$114,5,FALSE)</f>
        <v>71.52386024664304</v>
      </c>
      <c r="E9" s="53">
        <v>3</v>
      </c>
      <c r="F9" s="106">
        <f>VLOOKUP(E9,баллы!$A$2:$B$41,2,FALSE)</f>
        <v>14</v>
      </c>
      <c r="G9" s="23">
        <f aca="true" t="shared" si="0" ref="G9:G40">F9*(1+$B$6)*$B$3/100</f>
        <v>38.69774288833065</v>
      </c>
      <c r="L9" s="83" t="str">
        <f aca="true" t="shared" si="1" ref="L9:L40">A9&amp;B9</f>
        <v>МилехинДмитрий</v>
      </c>
      <c r="M9" s="84">
        <f aca="true" t="shared" si="2" ref="M9:M40">G9</f>
        <v>38.69774288833065</v>
      </c>
    </row>
    <row r="10" spans="1:13" ht="12.75">
      <c r="A10" s="44" t="s">
        <v>72</v>
      </c>
      <c r="B10" s="102" t="s">
        <v>73</v>
      </c>
      <c r="C10" s="9" t="s">
        <v>118</v>
      </c>
      <c r="D10" s="123">
        <f>VLOOKUP(A10&amp;B10,'Итог.'!$Q$6:$U$114,5,FALSE)</f>
        <v>26.41826923076923</v>
      </c>
      <c r="E10" s="54">
        <v>4</v>
      </c>
      <c r="F10" s="42">
        <f>VLOOKUP(E10,баллы!$A$2:$B$41,2,FALSE)</f>
        <v>10</v>
      </c>
      <c r="G10" s="24">
        <f t="shared" si="0"/>
        <v>27.641244920236176</v>
      </c>
      <c r="L10" s="83" t="str">
        <f t="shared" si="1"/>
        <v>ТкачевВладимир</v>
      </c>
      <c r="M10" s="84">
        <f t="shared" si="2"/>
        <v>27.641244920236176</v>
      </c>
    </row>
    <row r="11" spans="1:13" ht="12.75">
      <c r="A11" s="44" t="s">
        <v>98</v>
      </c>
      <c r="B11" s="102" t="s">
        <v>71</v>
      </c>
      <c r="C11" s="9" t="s">
        <v>118</v>
      </c>
      <c r="D11" s="123">
        <f>VLOOKUP(A11&amp;B11,'Итог.'!$Q$6:$U$114,5,FALSE)</f>
        <v>11.618705284147998</v>
      </c>
      <c r="E11" s="54">
        <v>5</v>
      </c>
      <c r="F11" s="42">
        <f>VLOOKUP(E11,баллы!$A$2:$B$41,2,FALSE)</f>
        <v>7</v>
      </c>
      <c r="G11" s="24">
        <f t="shared" si="0"/>
        <v>19.348871444165326</v>
      </c>
      <c r="L11" s="83" t="str">
        <f t="shared" si="1"/>
        <v>КороткихДмитрий</v>
      </c>
      <c r="M11" s="84">
        <f t="shared" si="2"/>
        <v>19.348871444165326</v>
      </c>
    </row>
    <row r="12" spans="1:13" ht="12.75">
      <c r="A12" s="44" t="s">
        <v>96</v>
      </c>
      <c r="B12" s="102" t="s">
        <v>23</v>
      </c>
      <c r="C12" s="9" t="s">
        <v>118</v>
      </c>
      <c r="D12" s="123">
        <f>VLOOKUP(A12&amp;B12,'Итог.'!$Q$6:$U$114,5,FALSE)</f>
        <v>30.577865172613617</v>
      </c>
      <c r="E12" s="54">
        <v>7</v>
      </c>
      <c r="F12" s="42">
        <f>VLOOKUP(E12,баллы!$A$2:$B$41,2,FALSE)</f>
        <v>4</v>
      </c>
      <c r="G12" s="24">
        <f t="shared" si="0"/>
        <v>11.056497968094472</v>
      </c>
      <c r="L12" s="83" t="str">
        <f t="shared" si="1"/>
        <v>РычковАлексей</v>
      </c>
      <c r="M12" s="84">
        <f t="shared" si="2"/>
        <v>11.056497968094472</v>
      </c>
    </row>
    <row r="13" spans="1:13" ht="12.75">
      <c r="A13" s="44" t="s">
        <v>2</v>
      </c>
      <c r="B13" s="102" t="s">
        <v>3</v>
      </c>
      <c r="C13" s="9" t="s">
        <v>118</v>
      </c>
      <c r="D13" s="123">
        <f>VLOOKUP(A13&amp;B13,'Итог.'!$Q$6:$U$114,5,FALSE)</f>
        <v>78.44311021406459</v>
      </c>
      <c r="E13" s="54">
        <v>8</v>
      </c>
      <c r="F13" s="42">
        <f>VLOOKUP(E13,баллы!$A$2:$B$41,2,FALSE)</f>
        <v>3</v>
      </c>
      <c r="G13" s="24">
        <f t="shared" si="0"/>
        <v>8.292373476070855</v>
      </c>
      <c r="L13" s="83" t="str">
        <f t="shared" si="1"/>
        <v>РязанцевКирилл</v>
      </c>
      <c r="M13" s="84">
        <f t="shared" si="2"/>
        <v>8.292373476070855</v>
      </c>
    </row>
    <row r="14" spans="1:13" ht="12.75">
      <c r="A14" s="44" t="s">
        <v>119</v>
      </c>
      <c r="B14" s="102" t="s">
        <v>25</v>
      </c>
      <c r="C14" s="9" t="s">
        <v>118</v>
      </c>
      <c r="D14" s="123">
        <v>0</v>
      </c>
      <c r="E14" s="54">
        <v>11</v>
      </c>
      <c r="F14" s="42">
        <f>VLOOKUP(E14,баллы!$A$2:$B$41,2,FALSE)</f>
        <v>1</v>
      </c>
      <c r="G14" s="24">
        <f t="shared" si="0"/>
        <v>2.764124492023618</v>
      </c>
      <c r="L14" s="83" t="str">
        <f t="shared" si="1"/>
        <v>БеленецПавел</v>
      </c>
      <c r="M14" s="84">
        <f t="shared" si="2"/>
        <v>2.764124492023618</v>
      </c>
    </row>
    <row r="15" spans="1:13" ht="12.75">
      <c r="A15" s="44" t="s">
        <v>97</v>
      </c>
      <c r="B15" s="102" t="s">
        <v>75</v>
      </c>
      <c r="C15" s="9" t="s">
        <v>118</v>
      </c>
      <c r="D15" s="123">
        <f>VLOOKUP(A15&amp;B15,'Итог.'!$Q$6:$U$114,5,FALSE)</f>
        <v>27.02502592159359</v>
      </c>
      <c r="E15" s="54">
        <v>12</v>
      </c>
      <c r="F15" s="42">
        <f>VLOOKUP(E15,баллы!$A$2:$B$41,2,FALSE)</f>
        <v>1</v>
      </c>
      <c r="G15" s="24">
        <f t="shared" si="0"/>
        <v>2.764124492023618</v>
      </c>
      <c r="L15" s="83" t="str">
        <f t="shared" si="1"/>
        <v>ГорбатовАнатолий</v>
      </c>
      <c r="M15" s="84">
        <f t="shared" si="2"/>
        <v>2.764124492023618</v>
      </c>
    </row>
    <row r="16" spans="1:13" ht="12.75">
      <c r="A16" s="44" t="s">
        <v>8</v>
      </c>
      <c r="B16" s="102" t="s">
        <v>9</v>
      </c>
      <c r="C16" s="9" t="s">
        <v>118</v>
      </c>
      <c r="D16" s="123">
        <f>VLOOKUP(A16&amp;B16,'Итог.'!$Q$6:$U$114,5,FALSE)</f>
        <v>71.24964519224187</v>
      </c>
      <c r="E16" s="54">
        <v>14</v>
      </c>
      <c r="F16" s="42">
        <f>VLOOKUP(E16,баллы!$A$2:$B$41,2,FALSE)</f>
        <v>1</v>
      </c>
      <c r="G16" s="24">
        <f t="shared" si="0"/>
        <v>2.764124492023618</v>
      </c>
      <c r="L16" s="83" t="str">
        <f t="shared" si="1"/>
        <v>ХорольскийАндрей</v>
      </c>
      <c r="M16" s="84">
        <f t="shared" si="2"/>
        <v>2.764124492023618</v>
      </c>
    </row>
    <row r="17" spans="1:13" ht="12.75">
      <c r="A17" s="44" t="s">
        <v>0</v>
      </c>
      <c r="B17" s="102" t="s">
        <v>1</v>
      </c>
      <c r="C17" s="9" t="s">
        <v>118</v>
      </c>
      <c r="D17" s="123">
        <f>VLOOKUP(A17&amp;B17,'Итог.'!$Q$6:$U$114,5,FALSE)</f>
        <v>81.69750234820947</v>
      </c>
      <c r="E17" s="54">
        <v>16</v>
      </c>
      <c r="F17" s="42">
        <f>VLOOKUP(E17,баллы!$A$2:$B$41,2,FALSE)</f>
        <v>1</v>
      </c>
      <c r="G17" s="24">
        <f t="shared" si="0"/>
        <v>2.764124492023618</v>
      </c>
      <c r="L17" s="83" t="str">
        <f>A17&amp;B17</f>
        <v>АлексеевЮрий</v>
      </c>
      <c r="M17" s="84">
        <f t="shared" si="2"/>
        <v>2.764124492023618</v>
      </c>
    </row>
    <row r="18" spans="1:13" ht="12.75">
      <c r="A18" s="44" t="s">
        <v>86</v>
      </c>
      <c r="B18" s="102" t="s">
        <v>71</v>
      </c>
      <c r="C18" s="9" t="s">
        <v>118</v>
      </c>
      <c r="D18" s="123">
        <f>VLOOKUP(A18&amp;B18,'Итог.'!$Q$6:$U$114,5,FALSE)</f>
        <v>1.8870192307692306</v>
      </c>
      <c r="E18" s="54">
        <v>17</v>
      </c>
      <c r="F18" s="42">
        <f>VLOOKUP(E18,баллы!$A$2:$B$41,2,FALSE)</f>
        <v>1</v>
      </c>
      <c r="G18" s="24">
        <f t="shared" si="0"/>
        <v>2.764124492023618</v>
      </c>
      <c r="L18" s="83" t="str">
        <f t="shared" si="1"/>
        <v>ШеварутинДмитрий</v>
      </c>
      <c r="M18" s="84">
        <f t="shared" si="2"/>
        <v>2.764124492023618</v>
      </c>
    </row>
    <row r="19" spans="1:13" ht="12.75">
      <c r="A19" s="44" t="s">
        <v>99</v>
      </c>
      <c r="B19" s="102" t="s">
        <v>32</v>
      </c>
      <c r="C19" s="9" t="s">
        <v>118</v>
      </c>
      <c r="D19" s="123">
        <f>VLOOKUP(A19&amp;B19,'Итог.'!$Q$6:$U$114,5,FALSE)</f>
        <v>5.9114261062235745</v>
      </c>
      <c r="E19" s="54">
        <v>18</v>
      </c>
      <c r="F19" s="42">
        <f>VLOOKUP(E19,баллы!$A$2:$B$41,2,FALSE)</f>
        <v>1</v>
      </c>
      <c r="G19" s="24">
        <f t="shared" si="0"/>
        <v>2.764124492023618</v>
      </c>
      <c r="L19" s="83" t="str">
        <f t="shared" si="1"/>
        <v>БажутовАртем</v>
      </c>
      <c r="M19" s="84">
        <f t="shared" si="2"/>
        <v>2.764124492023618</v>
      </c>
    </row>
    <row r="20" spans="1:13" ht="12.75">
      <c r="A20" s="44" t="s">
        <v>20</v>
      </c>
      <c r="B20" s="102" t="s">
        <v>21</v>
      </c>
      <c r="C20" s="9" t="s">
        <v>118</v>
      </c>
      <c r="D20" s="123">
        <f>VLOOKUP(A20&amp;B20,'Итог.'!$Q$6:$U$114,5,FALSE)</f>
        <v>8.792024415087948</v>
      </c>
      <c r="E20" s="54">
        <v>19</v>
      </c>
      <c r="F20" s="42">
        <f>VLOOKUP(E20,баллы!$A$2:$B$41,2,FALSE)</f>
        <v>1</v>
      </c>
      <c r="G20" s="24">
        <f t="shared" si="0"/>
        <v>2.764124492023618</v>
      </c>
      <c r="L20" s="83" t="str">
        <f t="shared" si="1"/>
        <v>ИсламовДенис</v>
      </c>
      <c r="M20" s="84">
        <f t="shared" si="2"/>
        <v>2.764124492023618</v>
      </c>
    </row>
    <row r="21" spans="1:13" ht="12.75">
      <c r="A21" s="8" t="s">
        <v>22</v>
      </c>
      <c r="B21" s="1" t="s">
        <v>23</v>
      </c>
      <c r="C21" s="9" t="s">
        <v>118</v>
      </c>
      <c r="D21" s="123">
        <f>VLOOKUP(A21&amp;B21,'Итог.'!$Q$6:$U$114,5,FALSE)</f>
        <v>3.387019230769231</v>
      </c>
      <c r="E21" s="54">
        <v>20</v>
      </c>
      <c r="F21" s="42">
        <f>VLOOKUP(E21,баллы!$A$2:$B$41,2,FALSE)</f>
        <v>1</v>
      </c>
      <c r="G21" s="24">
        <f t="shared" si="0"/>
        <v>2.764124492023618</v>
      </c>
      <c r="L21" s="83" t="str">
        <f t="shared" si="1"/>
        <v>ПростаковАлексей</v>
      </c>
      <c r="M21" s="84">
        <f t="shared" si="2"/>
        <v>2.764124492023618</v>
      </c>
    </row>
    <row r="22" spans="1:13" ht="12.75">
      <c r="A22" s="8" t="s">
        <v>14</v>
      </c>
      <c r="B22" s="1" t="s">
        <v>5</v>
      </c>
      <c r="C22" s="10" t="s">
        <v>118</v>
      </c>
      <c r="D22" s="123">
        <f>VLOOKUP(A22&amp;B22,'Итог.'!$Q$6:$U$114,5,FALSE)</f>
        <v>15.10017934626519</v>
      </c>
      <c r="E22" s="54">
        <v>21</v>
      </c>
      <c r="F22" s="42">
        <f>VLOOKUP(E22,баллы!$A$2:$B$41,2,FALSE)</f>
        <v>1</v>
      </c>
      <c r="G22" s="24">
        <f t="shared" si="0"/>
        <v>2.764124492023618</v>
      </c>
      <c r="L22" s="83" t="str">
        <f t="shared" si="1"/>
        <v>КресманГеоргий</v>
      </c>
      <c r="M22" s="84">
        <f t="shared" si="2"/>
        <v>2.764124492023618</v>
      </c>
    </row>
    <row r="23" spans="1:13" ht="14.25" customHeight="1">
      <c r="A23" s="8" t="s">
        <v>26</v>
      </c>
      <c r="B23" s="1" t="s">
        <v>1</v>
      </c>
      <c r="C23" s="10" t="s">
        <v>118</v>
      </c>
      <c r="D23" s="123">
        <f>VLOOKUP(A23&amp;B23,'Итог.'!$Q$6:$U$114,5,FALSE)</f>
        <v>12.916767059461788</v>
      </c>
      <c r="E23" s="54">
        <v>22</v>
      </c>
      <c r="F23" s="42">
        <f>VLOOKUP(E23,баллы!$A$2:$B$41,2,FALSE)</f>
        <v>1</v>
      </c>
      <c r="G23" s="24">
        <f t="shared" si="0"/>
        <v>2.764124492023618</v>
      </c>
      <c r="L23" s="83" t="str">
        <f t="shared" si="1"/>
        <v>ТорлоповЮрий</v>
      </c>
      <c r="M23" s="84">
        <f t="shared" si="2"/>
        <v>2.764124492023618</v>
      </c>
    </row>
    <row r="24" spans="1:13" ht="12.75">
      <c r="A24" s="103" t="s">
        <v>76</v>
      </c>
      <c r="B24" s="2" t="s">
        <v>9</v>
      </c>
      <c r="C24" s="10" t="s">
        <v>118</v>
      </c>
      <c r="D24" s="123">
        <f>VLOOKUP(A24&amp;B24,'Итог.'!$Q$6:$U$114,5,FALSE)</f>
        <v>7.5480769230769225</v>
      </c>
      <c r="E24" s="54">
        <v>25</v>
      </c>
      <c r="F24" s="42">
        <f>VLOOKUP(E24,баллы!$A$2:$B$41,2,FALSE)</f>
        <v>1</v>
      </c>
      <c r="G24" s="24">
        <f t="shared" si="0"/>
        <v>2.764124492023618</v>
      </c>
      <c r="L24" s="83" t="str">
        <f t="shared" si="1"/>
        <v>АнуфриевАндрей</v>
      </c>
      <c r="M24" s="84">
        <f t="shared" si="2"/>
        <v>2.764124492023618</v>
      </c>
    </row>
    <row r="25" spans="1:13" ht="12.75">
      <c r="A25" s="103" t="s">
        <v>6</v>
      </c>
      <c r="B25" s="2" t="s">
        <v>7</v>
      </c>
      <c r="C25" s="10" t="s">
        <v>118</v>
      </c>
      <c r="D25" s="123">
        <f>VLOOKUP(A25&amp;B25,'Итог.'!$Q$6:$U$114,5,FALSE)</f>
        <v>15</v>
      </c>
      <c r="E25" s="54">
        <v>27</v>
      </c>
      <c r="F25" s="42">
        <f>VLOOKUP(E25,баллы!$A$2:$B$41,2,FALSE)</f>
        <v>1</v>
      </c>
      <c r="G25" s="24">
        <f t="shared" si="0"/>
        <v>2.764124492023618</v>
      </c>
      <c r="L25" s="83" t="str">
        <f t="shared" si="1"/>
        <v>МехтиевАриф</v>
      </c>
      <c r="M25" s="84">
        <f t="shared" si="2"/>
        <v>2.764124492023618</v>
      </c>
    </row>
    <row r="26" spans="1:13" ht="12.75">
      <c r="A26" s="103" t="s">
        <v>109</v>
      </c>
      <c r="B26" s="2" t="s">
        <v>13</v>
      </c>
      <c r="C26" s="10" t="s">
        <v>118</v>
      </c>
      <c r="D26" s="123">
        <f>VLOOKUP(A26&amp;B26,'Итог.'!$Q$6:$U$114,5,FALSE)</f>
        <v>7.13409897240553</v>
      </c>
      <c r="E26" s="54">
        <v>29</v>
      </c>
      <c r="F26" s="42">
        <f>VLOOKUP(E26,баллы!$A$2:$B$41,2,FALSE)</f>
        <v>1</v>
      </c>
      <c r="G26" s="24">
        <f t="shared" si="0"/>
        <v>2.764124492023618</v>
      </c>
      <c r="L26" s="83" t="str">
        <f t="shared" si="1"/>
        <v>МелешкевичВиктор</v>
      </c>
      <c r="M26" s="84">
        <f t="shared" si="2"/>
        <v>2.764124492023618</v>
      </c>
    </row>
    <row r="27" spans="1:13" ht="12.75">
      <c r="A27" s="103" t="s">
        <v>120</v>
      </c>
      <c r="B27" s="2" t="s">
        <v>11</v>
      </c>
      <c r="C27" s="10" t="s">
        <v>118</v>
      </c>
      <c r="D27" s="123">
        <v>0</v>
      </c>
      <c r="E27" s="54">
        <v>30</v>
      </c>
      <c r="F27" s="42">
        <f>VLOOKUP(E27,баллы!$A$2:$B$41,2,FALSE)</f>
        <v>1</v>
      </c>
      <c r="G27" s="24">
        <f t="shared" si="0"/>
        <v>2.764124492023618</v>
      </c>
      <c r="L27" s="83" t="str">
        <f t="shared" si="1"/>
        <v>КудреватыхАлександр</v>
      </c>
      <c r="M27" s="84">
        <f t="shared" si="2"/>
        <v>2.764124492023618</v>
      </c>
    </row>
    <row r="28" spans="1:13" ht="12.75">
      <c r="A28" s="103" t="s">
        <v>15</v>
      </c>
      <c r="B28" s="2" t="s">
        <v>16</v>
      </c>
      <c r="C28" s="10" t="s">
        <v>118</v>
      </c>
      <c r="D28" s="123">
        <f>VLOOKUP(A28&amp;B28,'Итог.'!$Q$6:$U$114,5,FALSE)</f>
        <v>6.517985953549486</v>
      </c>
      <c r="E28" s="54">
        <v>31</v>
      </c>
      <c r="F28" s="42">
        <f>VLOOKUP(E28,баллы!$A$2:$B$41,2,FALSE)</f>
        <v>1</v>
      </c>
      <c r="G28" s="24">
        <f t="shared" si="0"/>
        <v>2.764124492023618</v>
      </c>
      <c r="L28" s="83" t="str">
        <f t="shared" si="1"/>
        <v>СерегинТимур</v>
      </c>
      <c r="M28" s="84">
        <f t="shared" si="2"/>
        <v>2.764124492023618</v>
      </c>
    </row>
    <row r="29" spans="1:13" ht="12.75">
      <c r="A29" s="103" t="s">
        <v>31</v>
      </c>
      <c r="B29" s="2" t="s">
        <v>32</v>
      </c>
      <c r="C29" s="10" t="s">
        <v>118</v>
      </c>
      <c r="D29" s="123">
        <f>VLOOKUP(A29&amp;B29,'Итог.'!$Q$6:$U$114,5,FALSE)</f>
        <v>5.017985953549486</v>
      </c>
      <c r="E29" s="54">
        <v>32</v>
      </c>
      <c r="F29" s="42">
        <f>VLOOKUP(E29,баллы!$A$2:$B$41,2,FALSE)</f>
        <v>1</v>
      </c>
      <c r="G29" s="24">
        <f t="shared" si="0"/>
        <v>2.764124492023618</v>
      </c>
      <c r="L29" s="83" t="str">
        <f t="shared" si="1"/>
        <v>КотиковАртем</v>
      </c>
      <c r="M29" s="84">
        <f t="shared" si="2"/>
        <v>2.764124492023618</v>
      </c>
    </row>
    <row r="30" spans="1:13" ht="12.75">
      <c r="A30" s="103" t="s">
        <v>87</v>
      </c>
      <c r="B30" s="2" t="s">
        <v>121</v>
      </c>
      <c r="C30" s="10" t="s">
        <v>118</v>
      </c>
      <c r="D30" s="123">
        <f>VLOOKUP(A30&amp;B30,'Итог.'!$Q$6:$U$114,5,FALSE)</f>
        <v>1.8870192307692306</v>
      </c>
      <c r="E30" s="54">
        <v>34</v>
      </c>
      <c r="F30" s="42">
        <f>VLOOKUP(E30,баллы!$A$2:$B$41,2,FALSE)</f>
        <v>1</v>
      </c>
      <c r="G30" s="24">
        <f t="shared" si="0"/>
        <v>2.764124492023618</v>
      </c>
      <c r="L30" s="83" t="str">
        <f t="shared" si="1"/>
        <v>ГординРоман</v>
      </c>
      <c r="M30" s="84">
        <f t="shared" si="2"/>
        <v>2.764124492023618</v>
      </c>
    </row>
    <row r="31" spans="1:13" ht="12.75">
      <c r="A31" s="103" t="s">
        <v>27</v>
      </c>
      <c r="B31" s="2" t="s">
        <v>28</v>
      </c>
      <c r="C31" s="10" t="s">
        <v>118</v>
      </c>
      <c r="D31" s="123">
        <f>VLOOKUP(A31&amp;B31,'Итог.'!$Q$6:$U$114,5,FALSE)</f>
        <v>3.387019230769231</v>
      </c>
      <c r="E31" s="54">
        <v>35</v>
      </c>
      <c r="F31" s="42">
        <f>VLOOKUP(E31,баллы!$A$2:$B$41,2,FALSE)</f>
        <v>1</v>
      </c>
      <c r="G31" s="24">
        <f t="shared" si="0"/>
        <v>2.764124492023618</v>
      </c>
      <c r="L31" s="83" t="str">
        <f t="shared" si="1"/>
        <v>ЛукинВиталий</v>
      </c>
      <c r="M31" s="84">
        <f t="shared" si="2"/>
        <v>2.764124492023618</v>
      </c>
    </row>
    <row r="32" spans="1:13" ht="12.75">
      <c r="A32" s="103" t="s">
        <v>122</v>
      </c>
      <c r="B32" s="2" t="s">
        <v>123</v>
      </c>
      <c r="C32" s="10" t="s">
        <v>118</v>
      </c>
      <c r="D32" s="123">
        <v>0</v>
      </c>
      <c r="E32" s="54">
        <v>37</v>
      </c>
      <c r="F32" s="42">
        <f>VLOOKUP(E32,баллы!$A$2:$B$41,2,FALSE)</f>
        <v>1</v>
      </c>
      <c r="G32" s="24">
        <f t="shared" si="0"/>
        <v>2.764124492023618</v>
      </c>
      <c r="L32" s="83" t="str">
        <f t="shared" si="1"/>
        <v>ТолстиковИлья</v>
      </c>
      <c r="M32" s="84">
        <f t="shared" si="2"/>
        <v>2.764124492023618</v>
      </c>
    </row>
    <row r="33" spans="1:13" ht="12.75">
      <c r="A33" s="103" t="s">
        <v>36</v>
      </c>
      <c r="B33" s="2" t="s">
        <v>37</v>
      </c>
      <c r="C33" s="10" t="s">
        <v>118</v>
      </c>
      <c r="D33" s="123">
        <f>VLOOKUP(A33&amp;B33,'Итог.'!$Q$6:$U$114,5,FALSE)</f>
        <v>5.984606311742468</v>
      </c>
      <c r="E33" s="54">
        <v>38</v>
      </c>
      <c r="F33" s="42">
        <f>VLOOKUP(E33,баллы!$A$2:$B$41,2,FALSE)</f>
        <v>1</v>
      </c>
      <c r="G33" s="24">
        <f t="shared" si="0"/>
        <v>2.764124492023618</v>
      </c>
      <c r="L33" s="83" t="str">
        <f t="shared" si="1"/>
        <v>ДергачевМихаил</v>
      </c>
      <c r="M33" s="84">
        <f t="shared" si="2"/>
        <v>2.764124492023618</v>
      </c>
    </row>
    <row r="34" spans="1:13" ht="12.75">
      <c r="A34" s="8" t="s">
        <v>83</v>
      </c>
      <c r="B34" s="1" t="s">
        <v>71</v>
      </c>
      <c r="C34" s="10" t="s">
        <v>118</v>
      </c>
      <c r="D34" s="123">
        <f>VLOOKUP(A34&amp;B34,'Итог.'!$Q$6:$U$114,5,FALSE)</f>
        <v>1.8870192307692306</v>
      </c>
      <c r="E34" s="54">
        <v>39</v>
      </c>
      <c r="F34" s="42">
        <f>VLOOKUP(E34,баллы!$A$2:$B$41,2,FALSE)</f>
        <v>1</v>
      </c>
      <c r="G34" s="24">
        <f t="shared" si="0"/>
        <v>2.764124492023618</v>
      </c>
      <c r="L34" s="83" t="str">
        <f t="shared" si="1"/>
        <v>Истомин Дмитрий</v>
      </c>
      <c r="M34" s="84">
        <f t="shared" si="2"/>
        <v>2.764124492023618</v>
      </c>
    </row>
    <row r="35" spans="1:13" ht="12.75">
      <c r="A35" s="8" t="s">
        <v>88</v>
      </c>
      <c r="B35" s="1" t="s">
        <v>79</v>
      </c>
      <c r="C35" s="10" t="s">
        <v>118</v>
      </c>
      <c r="D35" s="123">
        <f>VLOOKUP(A35&amp;B35,'Итог.'!$Q$6:$U$114,5,FALSE)</f>
        <v>1.8870192307692306</v>
      </c>
      <c r="E35" s="54">
        <v>40</v>
      </c>
      <c r="F35" s="42">
        <f>VLOOKUP(E35,баллы!$A$2:$B$41,2,FALSE)</f>
        <v>1</v>
      </c>
      <c r="G35" s="24">
        <f t="shared" si="0"/>
        <v>2.764124492023618</v>
      </c>
      <c r="L35" s="83" t="str">
        <f t="shared" si="1"/>
        <v>АдлиФаррух</v>
      </c>
      <c r="M35" s="84">
        <f t="shared" si="2"/>
        <v>2.764124492023618</v>
      </c>
    </row>
    <row r="36" spans="1:13" ht="12.75">
      <c r="A36" s="103" t="s">
        <v>127</v>
      </c>
      <c r="B36" s="2" t="s">
        <v>9</v>
      </c>
      <c r="C36" s="10" t="s">
        <v>118</v>
      </c>
      <c r="D36" s="123">
        <v>0</v>
      </c>
      <c r="E36" s="54">
        <v>41</v>
      </c>
      <c r="F36" s="42">
        <f>VLOOKUP(E36,баллы!$A$2:$B$50,2,FALSE)</f>
        <v>1</v>
      </c>
      <c r="G36" s="24">
        <f t="shared" si="0"/>
        <v>2.764124492023618</v>
      </c>
      <c r="L36" s="83" t="str">
        <f t="shared" si="1"/>
        <v>НеумоинАндрей</v>
      </c>
      <c r="M36" s="84">
        <f t="shared" si="2"/>
        <v>2.764124492023618</v>
      </c>
    </row>
    <row r="37" spans="1:13" ht="12.75">
      <c r="A37" s="103" t="s">
        <v>80</v>
      </c>
      <c r="B37" s="2" t="s">
        <v>11</v>
      </c>
      <c r="C37" s="10" t="s">
        <v>118</v>
      </c>
      <c r="D37" s="123">
        <f>VLOOKUP(A37&amp;B37,'Итог.'!$Q$6:$U$114,5,FALSE)</f>
        <v>1.8870192307692306</v>
      </c>
      <c r="E37" s="54">
        <v>42</v>
      </c>
      <c r="F37" s="42">
        <f>VLOOKUP(E37,баллы!$A$2:$B$50,2,FALSE)</f>
        <v>1</v>
      </c>
      <c r="G37" s="24">
        <f t="shared" si="0"/>
        <v>2.764124492023618</v>
      </c>
      <c r="L37" s="83" t="str">
        <f t="shared" si="1"/>
        <v>НикитинАлександр</v>
      </c>
      <c r="M37" s="84">
        <f t="shared" si="2"/>
        <v>2.764124492023618</v>
      </c>
    </row>
    <row r="38" spans="1:13" ht="12.75">
      <c r="A38" s="103" t="s">
        <v>124</v>
      </c>
      <c r="B38" s="2" t="s">
        <v>9</v>
      </c>
      <c r="C38" s="10" t="s">
        <v>118</v>
      </c>
      <c r="D38" s="123">
        <v>0</v>
      </c>
      <c r="E38" s="54">
        <v>43</v>
      </c>
      <c r="F38" s="42">
        <f>VLOOKUP(E38,баллы!$A$2:$B$50,2,FALSE)</f>
        <v>1</v>
      </c>
      <c r="G38" s="24">
        <f t="shared" si="0"/>
        <v>2.764124492023618</v>
      </c>
      <c r="L38" s="83" t="str">
        <f t="shared" si="1"/>
        <v>ШалашовАндрей</v>
      </c>
      <c r="M38" s="84">
        <f t="shared" si="2"/>
        <v>2.764124492023618</v>
      </c>
    </row>
    <row r="39" spans="1:13" ht="12.75">
      <c r="A39" s="103" t="s">
        <v>110</v>
      </c>
      <c r="B39" s="2" t="s">
        <v>32</v>
      </c>
      <c r="C39" s="10" t="s">
        <v>118</v>
      </c>
      <c r="D39" s="123">
        <f>VLOOKUP(A39&amp;B39,'Итог.'!$Q$6:$U$114,5,FALSE)</f>
        <v>3.057786517261362</v>
      </c>
      <c r="E39" s="54">
        <v>44</v>
      </c>
      <c r="F39" s="42">
        <f>VLOOKUP(E39,баллы!$A$2:$B$50,2,FALSE)</f>
        <v>1</v>
      </c>
      <c r="G39" s="24">
        <f t="shared" si="0"/>
        <v>2.764124492023618</v>
      </c>
      <c r="L39" s="83" t="str">
        <f t="shared" si="1"/>
        <v>ШершневАртем</v>
      </c>
      <c r="M39" s="84">
        <f t="shared" si="2"/>
        <v>2.764124492023618</v>
      </c>
    </row>
    <row r="40" spans="1:13" ht="13.5" thickBot="1">
      <c r="A40" s="13" t="s">
        <v>125</v>
      </c>
      <c r="B40" s="120" t="s">
        <v>23</v>
      </c>
      <c r="C40" s="121" t="s">
        <v>118</v>
      </c>
      <c r="D40" s="124">
        <v>0</v>
      </c>
      <c r="E40" s="125">
        <v>45</v>
      </c>
      <c r="F40" s="110">
        <f>VLOOKUP(E40,баллы!$A$2:$B$50,2,FALSE)</f>
        <v>1</v>
      </c>
      <c r="G40" s="111">
        <f t="shared" si="0"/>
        <v>2.764124492023618</v>
      </c>
      <c r="L40" s="83" t="str">
        <f t="shared" si="1"/>
        <v>ЛавренковАлексей</v>
      </c>
      <c r="M40" s="84">
        <f t="shared" si="2"/>
        <v>2.764124492023618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M40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31" t="s">
        <v>132</v>
      </c>
      <c r="B1" s="32"/>
    </row>
    <row r="2" spans="1:2" ht="13.5" thickBot="1">
      <c r="A2" s="33" t="s">
        <v>61</v>
      </c>
      <c r="B2" s="34"/>
    </row>
    <row r="3" spans="1:2" ht="25.5">
      <c r="A3" s="12" t="s">
        <v>69</v>
      </c>
      <c r="B3" s="27">
        <v>100</v>
      </c>
    </row>
    <row r="4" spans="1:2" ht="25.5">
      <c r="A4" s="44" t="s">
        <v>67</v>
      </c>
      <c r="B4" s="51">
        <f>'Итог.'!V66</f>
        <v>759.4374092367857</v>
      </c>
    </row>
    <row r="5" spans="1:2" ht="38.25">
      <c r="A5" s="43" t="s">
        <v>68</v>
      </c>
      <c r="B5" s="73">
        <f>SUM(D9:D50)</f>
        <v>88.67712601450678</v>
      </c>
    </row>
    <row r="6" spans="1:10" ht="13.5" thickBot="1">
      <c r="A6" s="13" t="s">
        <v>41</v>
      </c>
      <c r="B6" s="74">
        <f>B5/B4</f>
        <v>0.11676686575609295</v>
      </c>
      <c r="J6" s="4"/>
    </row>
    <row r="7" ht="13.5" thickBot="1">
      <c r="J7" s="4"/>
    </row>
    <row r="8" spans="1:13" s="3" customFormat="1" ht="27" customHeight="1" thickBot="1">
      <c r="A8" s="17" t="s">
        <v>42</v>
      </c>
      <c r="B8" s="18" t="s">
        <v>43</v>
      </c>
      <c r="C8" s="56" t="s">
        <v>53</v>
      </c>
      <c r="D8" s="41" t="s">
        <v>64</v>
      </c>
      <c r="E8" s="19" t="s">
        <v>56</v>
      </c>
      <c r="F8" s="19" t="s">
        <v>57</v>
      </c>
      <c r="G8" s="20" t="s">
        <v>40</v>
      </c>
      <c r="I8" s="11"/>
      <c r="L8" s="82" t="s">
        <v>105</v>
      </c>
      <c r="M8" s="82"/>
    </row>
    <row r="9" spans="1:13" ht="12.75">
      <c r="A9" s="5" t="s">
        <v>76</v>
      </c>
      <c r="B9" s="6" t="s">
        <v>9</v>
      </c>
      <c r="C9" s="6" t="s">
        <v>52</v>
      </c>
      <c r="D9" s="61">
        <f>VLOOKUP(A9&amp;B9,'Итог.'!$Q$6:$X$114,6,FALSE)</f>
        <v>10.31220141510054</v>
      </c>
      <c r="E9" s="21">
        <v>1</v>
      </c>
      <c r="F9" s="106">
        <f>VLOOKUP(E9,баллы!$A$2:$B$41,2,FALSE)</f>
        <v>25</v>
      </c>
      <c r="G9" s="23">
        <f aca="true" t="shared" si="0" ref="G9:G19">F9*(1+$B$6)*$B$3/100</f>
        <v>27.919171643902324</v>
      </c>
      <c r="L9" s="83" t="str">
        <f aca="true" t="shared" si="1" ref="L9:L40">A9&amp;B9</f>
        <v>АнуфриевАндрей</v>
      </c>
      <c r="M9" s="84">
        <f aca="true" t="shared" si="2" ref="M9:M40">G9</f>
        <v>27.919171643902324</v>
      </c>
    </row>
    <row r="10" spans="1:13" ht="12.75">
      <c r="A10" s="8" t="s">
        <v>83</v>
      </c>
      <c r="B10" s="1" t="s">
        <v>71</v>
      </c>
      <c r="C10" s="1" t="s">
        <v>52</v>
      </c>
      <c r="D10" s="62">
        <f>VLOOKUP(A10&amp;B10,'Итог.'!$Q$6:$X$114,6,FALSE)</f>
        <v>4.651143722792849</v>
      </c>
      <c r="E10" s="22">
        <v>2</v>
      </c>
      <c r="F10" s="42">
        <f>VLOOKUP(E10,баллы!$A$2:$B$41,2,FALSE)</f>
        <v>19</v>
      </c>
      <c r="G10" s="24">
        <f t="shared" si="0"/>
        <v>21.218570449365767</v>
      </c>
      <c r="L10" s="83" t="str">
        <f t="shared" si="1"/>
        <v>Истомин Дмитрий</v>
      </c>
      <c r="M10" s="84">
        <f t="shared" si="2"/>
        <v>21.218570449365767</v>
      </c>
    </row>
    <row r="11" spans="1:13" ht="12.75">
      <c r="A11" s="8" t="s">
        <v>14</v>
      </c>
      <c r="B11" s="1" t="s">
        <v>5</v>
      </c>
      <c r="C11" s="1" t="s">
        <v>44</v>
      </c>
      <c r="D11" s="62">
        <f>VLOOKUP(A11&amp;B11,'Итог.'!$Q$6:$X$114,6,FALSE)</f>
        <v>15.10017934626519</v>
      </c>
      <c r="E11" s="22">
        <v>3</v>
      </c>
      <c r="F11" s="42">
        <f>VLOOKUP(E11,баллы!$A$2:$B$41,2,FALSE)</f>
        <v>14</v>
      </c>
      <c r="G11" s="24">
        <f t="shared" si="0"/>
        <v>15.634736120585304</v>
      </c>
      <c r="L11" s="83" t="str">
        <f t="shared" si="1"/>
        <v>КресманГеоргий</v>
      </c>
      <c r="M11" s="84">
        <f t="shared" si="2"/>
        <v>15.634736120585304</v>
      </c>
    </row>
    <row r="12" spans="1:13" ht="12.75">
      <c r="A12" s="8" t="s">
        <v>6</v>
      </c>
      <c r="B12" s="1" t="s">
        <v>7</v>
      </c>
      <c r="C12" s="1" t="s">
        <v>44</v>
      </c>
      <c r="D12" s="62">
        <f>VLOOKUP(A12&amp;B12,'Итог.'!$Q$6:$X$114,6,FALSE)</f>
        <v>17.76412449202362</v>
      </c>
      <c r="E12" s="22">
        <v>4</v>
      </c>
      <c r="F12" s="42">
        <f>VLOOKUP(E12,баллы!$A$2:$B$41,2,FALSE)</f>
        <v>10</v>
      </c>
      <c r="G12" s="24">
        <f t="shared" si="0"/>
        <v>11.167668657560931</v>
      </c>
      <c r="L12" s="83" t="str">
        <f t="shared" si="1"/>
        <v>МехтиевАриф</v>
      </c>
      <c r="M12" s="84">
        <f t="shared" si="2"/>
        <v>11.167668657560931</v>
      </c>
    </row>
    <row r="13" spans="1:13" ht="12.75">
      <c r="A13" s="8" t="s">
        <v>31</v>
      </c>
      <c r="B13" s="1" t="s">
        <v>32</v>
      </c>
      <c r="C13" s="1" t="s">
        <v>44</v>
      </c>
      <c r="D13" s="62">
        <f>VLOOKUP(A13&amp;B13,'Итог.'!$Q$6:$X$114,6,FALSE)</f>
        <v>6.282110445573105</v>
      </c>
      <c r="E13" s="22">
        <v>5</v>
      </c>
      <c r="F13" s="112">
        <v>3.4285714285714284</v>
      </c>
      <c r="G13" s="24">
        <f t="shared" si="0"/>
        <v>3.8289149683066044</v>
      </c>
      <c r="L13" s="83" t="str">
        <f t="shared" si="1"/>
        <v>КотиковАртем</v>
      </c>
      <c r="M13" s="84">
        <f t="shared" si="2"/>
        <v>3.8289149683066044</v>
      </c>
    </row>
    <row r="14" spans="1:13" ht="12.75">
      <c r="A14" s="8" t="s">
        <v>27</v>
      </c>
      <c r="B14" s="1" t="s">
        <v>28</v>
      </c>
      <c r="C14" s="1" t="s">
        <v>44</v>
      </c>
      <c r="D14" s="62">
        <f>VLOOKUP(A14&amp;B14,'Итог.'!$Q$6:$X$114,6,FALSE)</f>
        <v>6.151143722792849</v>
      </c>
      <c r="E14" s="22">
        <v>5</v>
      </c>
      <c r="F14" s="112">
        <v>3.4285714285714284</v>
      </c>
      <c r="G14" s="24">
        <f t="shared" si="0"/>
        <v>3.8289149683066044</v>
      </c>
      <c r="L14" s="83" t="str">
        <f t="shared" si="1"/>
        <v>ЛукинВиталий</v>
      </c>
      <c r="M14" s="84">
        <f t="shared" si="2"/>
        <v>3.8289149683066044</v>
      </c>
    </row>
    <row r="15" spans="1:13" ht="12.75">
      <c r="A15" s="8" t="s">
        <v>131</v>
      </c>
      <c r="B15" s="1" t="s">
        <v>11</v>
      </c>
      <c r="C15" s="1"/>
      <c r="D15" s="62">
        <v>0</v>
      </c>
      <c r="E15" s="22">
        <v>5</v>
      </c>
      <c r="F15" s="112">
        <v>3.4285714285714284</v>
      </c>
      <c r="G15" s="24">
        <f t="shared" si="0"/>
        <v>3.8289149683066044</v>
      </c>
      <c r="L15" s="83" t="str">
        <f t="shared" si="1"/>
        <v>ТармоловАлександр</v>
      </c>
      <c r="M15" s="84">
        <f t="shared" si="2"/>
        <v>3.8289149683066044</v>
      </c>
    </row>
    <row r="16" spans="1:13" ht="12.75">
      <c r="A16" s="8" t="s">
        <v>15</v>
      </c>
      <c r="B16" s="1" t="s">
        <v>16</v>
      </c>
      <c r="C16" s="1" t="s">
        <v>44</v>
      </c>
      <c r="D16" s="62">
        <f>VLOOKUP(A16&amp;B16,'Итог.'!$Q$6:$X$114,6,FALSE)</f>
        <v>7.651143722792849</v>
      </c>
      <c r="E16" s="22">
        <v>5</v>
      </c>
      <c r="F16" s="112">
        <v>3.4285714285714284</v>
      </c>
      <c r="G16" s="24">
        <f t="shared" si="0"/>
        <v>3.8289149683066044</v>
      </c>
      <c r="L16" s="83" t="str">
        <f t="shared" si="1"/>
        <v>СерегинТимур</v>
      </c>
      <c r="M16" s="84">
        <f t="shared" si="2"/>
        <v>3.8289149683066044</v>
      </c>
    </row>
    <row r="17" spans="1:13" ht="12.75">
      <c r="A17" s="8" t="s">
        <v>20</v>
      </c>
      <c r="B17" s="1" t="s">
        <v>21</v>
      </c>
      <c r="C17" s="1" t="s">
        <v>44</v>
      </c>
      <c r="D17" s="62">
        <f>VLOOKUP(A17&amp;B17,'Итог.'!$Q$6:$X$114,6,FALSE)</f>
        <v>10.056148907111565</v>
      </c>
      <c r="E17" s="22">
        <v>5</v>
      </c>
      <c r="F17" s="112">
        <v>3.4285714285714284</v>
      </c>
      <c r="G17" s="24">
        <f t="shared" si="0"/>
        <v>3.8289149683066044</v>
      </c>
      <c r="L17" s="83" t="str">
        <f t="shared" si="1"/>
        <v>ИсламовДенис</v>
      </c>
      <c r="M17" s="84">
        <f t="shared" si="2"/>
        <v>3.8289149683066044</v>
      </c>
    </row>
    <row r="18" spans="1:13" ht="12.75">
      <c r="A18" s="8" t="s">
        <v>22</v>
      </c>
      <c r="B18" s="1" t="s">
        <v>23</v>
      </c>
      <c r="C18" s="1" t="s">
        <v>44</v>
      </c>
      <c r="D18" s="62">
        <f>VLOOKUP(A18&amp;B18,'Итог.'!$Q$6:$X$114,6,FALSE)</f>
        <v>6.151143722792849</v>
      </c>
      <c r="E18" s="22">
        <v>5</v>
      </c>
      <c r="F18" s="112">
        <v>3.4285714285714284</v>
      </c>
      <c r="G18" s="24">
        <f t="shared" si="0"/>
        <v>3.8289149683066044</v>
      </c>
      <c r="L18" s="83" t="str">
        <f t="shared" si="1"/>
        <v>ПростаковАлексей</v>
      </c>
      <c r="M18" s="84">
        <f t="shared" si="2"/>
        <v>3.8289149683066044</v>
      </c>
    </row>
    <row r="19" spans="1:13" ht="13.5" thickBot="1">
      <c r="A19" s="107" t="s">
        <v>34</v>
      </c>
      <c r="B19" s="108" t="s">
        <v>35</v>
      </c>
      <c r="C19" s="108" t="s">
        <v>51</v>
      </c>
      <c r="D19" s="109">
        <f>VLOOKUP(A19&amp;B19,'Итог.'!$Q$6:$X$114,6,FALSE)</f>
        <v>4.557786517261362</v>
      </c>
      <c r="E19" s="22">
        <v>5</v>
      </c>
      <c r="F19" s="112">
        <v>3.4285714285714284</v>
      </c>
      <c r="G19" s="111">
        <f t="shared" si="0"/>
        <v>3.8289149683066044</v>
      </c>
      <c r="L19" s="83" t="str">
        <f t="shared" si="1"/>
        <v>ЗиновьевСергей</v>
      </c>
      <c r="M19" s="84">
        <f t="shared" si="2"/>
        <v>3.8289149683066044</v>
      </c>
    </row>
    <row r="20" spans="1:13" ht="12.75">
      <c r="A20" s="105"/>
      <c r="B20" s="105"/>
      <c r="C20" s="46"/>
      <c r="D20" s="70"/>
      <c r="E20" s="11"/>
      <c r="F20" s="11"/>
      <c r="G20" s="71"/>
      <c r="L20" s="83">
        <f t="shared" si="1"/>
      </c>
      <c r="M20" s="84">
        <f t="shared" si="2"/>
        <v>0</v>
      </c>
    </row>
    <row r="21" spans="1:13" ht="12.75">
      <c r="A21" s="46"/>
      <c r="B21" s="46"/>
      <c r="C21" s="46"/>
      <c r="D21" s="70"/>
      <c r="E21" s="11"/>
      <c r="F21" s="11"/>
      <c r="G21" s="71"/>
      <c r="L21" s="83">
        <f t="shared" si="1"/>
      </c>
      <c r="M21" s="84">
        <f t="shared" si="2"/>
        <v>0</v>
      </c>
    </row>
    <row r="22" spans="1:13" ht="12.75">
      <c r="A22" s="46"/>
      <c r="B22" s="46"/>
      <c r="C22" s="11"/>
      <c r="D22" s="70"/>
      <c r="E22" s="11"/>
      <c r="F22" s="11"/>
      <c r="G22" s="71"/>
      <c r="L22" s="83">
        <f t="shared" si="1"/>
      </c>
      <c r="M22" s="84">
        <f t="shared" si="2"/>
        <v>0</v>
      </c>
    </row>
    <row r="23" spans="1:13" ht="14.25" customHeight="1">
      <c r="A23" s="46"/>
      <c r="B23" s="46"/>
      <c r="C23" s="11"/>
      <c r="D23" s="70"/>
      <c r="E23" s="11"/>
      <c r="F23" s="11"/>
      <c r="G23" s="71"/>
      <c r="L23" s="83">
        <f t="shared" si="1"/>
      </c>
      <c r="M23" s="84">
        <f t="shared" si="2"/>
        <v>0</v>
      </c>
    </row>
    <row r="24" spans="1:13" ht="12.75">
      <c r="A24" s="11"/>
      <c r="B24" s="11"/>
      <c r="C24" s="11"/>
      <c r="D24" s="70"/>
      <c r="E24" s="11"/>
      <c r="F24" s="11"/>
      <c r="G24" s="71"/>
      <c r="L24" s="83">
        <f t="shared" si="1"/>
      </c>
      <c r="M24" s="84">
        <f t="shared" si="2"/>
        <v>0</v>
      </c>
    </row>
    <row r="25" spans="1:13" ht="12.75">
      <c r="A25" s="11"/>
      <c r="B25" s="11"/>
      <c r="C25" s="11"/>
      <c r="D25" s="70"/>
      <c r="E25" s="11"/>
      <c r="F25" s="11"/>
      <c r="G25" s="71"/>
      <c r="L25" s="83">
        <f t="shared" si="1"/>
      </c>
      <c r="M25" s="84">
        <f t="shared" si="2"/>
        <v>0</v>
      </c>
    </row>
    <row r="26" spans="1:13" ht="12.75">
      <c r="A26" s="11"/>
      <c r="B26" s="11"/>
      <c r="C26" s="11"/>
      <c r="D26" s="70"/>
      <c r="E26" s="11"/>
      <c r="F26" s="11"/>
      <c r="G26" s="71"/>
      <c r="L26" s="83">
        <f t="shared" si="1"/>
      </c>
      <c r="M26" s="84">
        <f t="shared" si="2"/>
        <v>0</v>
      </c>
    </row>
    <row r="27" spans="1:13" ht="12.75">
      <c r="A27" s="11"/>
      <c r="B27" s="11"/>
      <c r="C27" s="11"/>
      <c r="D27" s="70"/>
      <c r="E27" s="11"/>
      <c r="F27" s="11"/>
      <c r="G27" s="71"/>
      <c r="L27" s="83">
        <f t="shared" si="1"/>
      </c>
      <c r="M27" s="84">
        <f t="shared" si="2"/>
        <v>0</v>
      </c>
    </row>
    <row r="28" spans="1:13" ht="12.75">
      <c r="A28" s="11"/>
      <c r="B28" s="11"/>
      <c r="C28" s="11"/>
      <c r="D28" s="70"/>
      <c r="E28" s="11"/>
      <c r="F28" s="11"/>
      <c r="G28" s="71"/>
      <c r="L28" s="83">
        <f t="shared" si="1"/>
      </c>
      <c r="M28" s="84">
        <f t="shared" si="2"/>
        <v>0</v>
      </c>
    </row>
    <row r="29" spans="1:13" ht="12.75">
      <c r="A29" s="11"/>
      <c r="B29" s="11"/>
      <c r="C29" s="11"/>
      <c r="D29" s="70"/>
      <c r="E29" s="11"/>
      <c r="F29" s="11"/>
      <c r="G29" s="71"/>
      <c r="L29" s="83">
        <f t="shared" si="1"/>
      </c>
      <c r="M29" s="84">
        <f t="shared" si="2"/>
        <v>0</v>
      </c>
    </row>
    <row r="30" spans="1:13" ht="12.75">
      <c r="A30" s="11"/>
      <c r="B30" s="11"/>
      <c r="C30" s="11"/>
      <c r="D30" s="70"/>
      <c r="E30" s="11"/>
      <c r="F30" s="11"/>
      <c r="G30" s="71"/>
      <c r="L30" s="83">
        <f t="shared" si="1"/>
      </c>
      <c r="M30" s="84">
        <f t="shared" si="2"/>
        <v>0</v>
      </c>
    </row>
    <row r="31" spans="1:13" ht="12.75">
      <c r="A31" s="11"/>
      <c r="B31" s="11"/>
      <c r="C31" s="11"/>
      <c r="D31" s="70"/>
      <c r="E31" s="11"/>
      <c r="F31" s="11"/>
      <c r="G31" s="71"/>
      <c r="L31" s="83">
        <f t="shared" si="1"/>
      </c>
      <c r="M31" s="84">
        <f t="shared" si="2"/>
        <v>0</v>
      </c>
    </row>
    <row r="32" spans="1:13" ht="12.75">
      <c r="A32" s="11"/>
      <c r="B32" s="11"/>
      <c r="C32" s="11"/>
      <c r="D32" s="70"/>
      <c r="E32" s="11"/>
      <c r="F32" s="11"/>
      <c r="G32" s="71"/>
      <c r="L32" s="83">
        <f t="shared" si="1"/>
      </c>
      <c r="M32" s="84">
        <f t="shared" si="2"/>
        <v>0</v>
      </c>
    </row>
    <row r="33" spans="1:13" ht="12.75">
      <c r="A33" s="11"/>
      <c r="B33" s="11"/>
      <c r="C33" s="11"/>
      <c r="D33" s="70"/>
      <c r="E33" s="11"/>
      <c r="F33" s="11"/>
      <c r="G33" s="71"/>
      <c r="L33" s="83">
        <f t="shared" si="1"/>
      </c>
      <c r="M33" s="84">
        <f t="shared" si="2"/>
        <v>0</v>
      </c>
    </row>
    <row r="34" spans="1:13" ht="12.75">
      <c r="A34" s="46"/>
      <c r="B34" s="46"/>
      <c r="C34" s="11"/>
      <c r="D34" s="70"/>
      <c r="E34" s="11"/>
      <c r="F34" s="11"/>
      <c r="G34" s="71"/>
      <c r="L34" s="83">
        <f t="shared" si="1"/>
      </c>
      <c r="M34" s="84">
        <f t="shared" si="2"/>
        <v>0</v>
      </c>
    </row>
    <row r="35" spans="1:13" ht="12.75">
      <c r="A35" s="46"/>
      <c r="B35" s="46"/>
      <c r="C35" s="11"/>
      <c r="D35" s="70"/>
      <c r="E35" s="11"/>
      <c r="F35" s="11"/>
      <c r="G35" s="71"/>
      <c r="L35" s="83">
        <f t="shared" si="1"/>
      </c>
      <c r="M35" s="84">
        <f t="shared" si="2"/>
        <v>0</v>
      </c>
    </row>
    <row r="36" spans="1:13" ht="12.75">
      <c r="A36" s="11"/>
      <c r="B36" s="11"/>
      <c r="C36" s="11"/>
      <c r="D36" s="70"/>
      <c r="E36" s="11"/>
      <c r="F36" s="11"/>
      <c r="G36" s="71"/>
      <c r="L36" s="83">
        <f t="shared" si="1"/>
      </c>
      <c r="M36" s="84">
        <f t="shared" si="2"/>
        <v>0</v>
      </c>
    </row>
    <row r="37" spans="1:13" ht="12.75">
      <c r="A37" s="11"/>
      <c r="B37" s="11"/>
      <c r="C37" s="11"/>
      <c r="D37" s="70"/>
      <c r="E37" s="11"/>
      <c r="F37" s="11"/>
      <c r="G37" s="71"/>
      <c r="L37" s="83">
        <f t="shared" si="1"/>
      </c>
      <c r="M37" s="84">
        <f t="shared" si="2"/>
        <v>0</v>
      </c>
    </row>
    <row r="38" spans="1:13" ht="12.75">
      <c r="A38" s="11"/>
      <c r="B38" s="11"/>
      <c r="C38" s="11"/>
      <c r="D38" s="70"/>
      <c r="E38" s="11"/>
      <c r="F38" s="11"/>
      <c r="G38" s="71"/>
      <c r="L38" s="83">
        <f t="shared" si="1"/>
      </c>
      <c r="M38" s="84">
        <f t="shared" si="2"/>
        <v>0</v>
      </c>
    </row>
    <row r="39" spans="1:13" ht="12.75">
      <c r="A39" s="11"/>
      <c r="B39" s="11"/>
      <c r="C39" s="11"/>
      <c r="D39" s="70"/>
      <c r="E39" s="11"/>
      <c r="F39" s="11"/>
      <c r="G39" s="71"/>
      <c r="L39" s="83">
        <f t="shared" si="1"/>
      </c>
      <c r="M39" s="84">
        <f t="shared" si="2"/>
        <v>0</v>
      </c>
    </row>
    <row r="40" spans="1:13" ht="12.75">
      <c r="A40" s="11"/>
      <c r="B40" s="11"/>
      <c r="C40" s="11"/>
      <c r="D40" s="70"/>
      <c r="E40" s="11"/>
      <c r="F40" s="11"/>
      <c r="G40" s="71"/>
      <c r="L40" s="83">
        <f t="shared" si="1"/>
      </c>
      <c r="M40" s="84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M40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31" t="s">
        <v>133</v>
      </c>
      <c r="B1" s="32"/>
    </row>
    <row r="2" spans="1:2" ht="13.5" thickBot="1">
      <c r="A2" s="33" t="s">
        <v>61</v>
      </c>
      <c r="B2" s="34"/>
    </row>
    <row r="3" spans="1:2" ht="25.5">
      <c r="A3" s="12" t="s">
        <v>69</v>
      </c>
      <c r="B3" s="27">
        <v>100</v>
      </c>
    </row>
    <row r="4" spans="1:2" ht="25.5">
      <c r="A4" s="44" t="s">
        <v>67</v>
      </c>
      <c r="B4" s="51">
        <f>'Итог.'!W66</f>
        <v>848.1041884155351</v>
      </c>
    </row>
    <row r="5" spans="1:2" ht="38.25">
      <c r="A5" s="43" t="s">
        <v>68</v>
      </c>
      <c r="B5" s="73">
        <f>SUM(D9:D50)</f>
        <v>455.4330849773215</v>
      </c>
    </row>
    <row r="6" spans="1:10" ht="13.5" thickBot="1">
      <c r="A6" s="13" t="s">
        <v>41</v>
      </c>
      <c r="B6" s="74">
        <f>B5/B4</f>
        <v>0.5370013392201037</v>
      </c>
      <c r="J6" s="4"/>
    </row>
    <row r="7" ht="13.5" thickBot="1">
      <c r="J7" s="4"/>
    </row>
    <row r="8" spans="1:13" s="3" customFormat="1" ht="27" customHeight="1" thickBot="1">
      <c r="A8" s="17" t="s">
        <v>42</v>
      </c>
      <c r="B8" s="18" t="s">
        <v>43</v>
      </c>
      <c r="C8" s="56" t="s">
        <v>53</v>
      </c>
      <c r="D8" s="41" t="s">
        <v>64</v>
      </c>
      <c r="E8" s="19" t="s">
        <v>56</v>
      </c>
      <c r="F8" s="19" t="s">
        <v>57</v>
      </c>
      <c r="G8" s="20" t="s">
        <v>40</v>
      </c>
      <c r="I8" s="11"/>
      <c r="L8" s="82" t="s">
        <v>105</v>
      </c>
      <c r="M8" s="82"/>
    </row>
    <row r="9" spans="1:13" ht="12.75">
      <c r="A9" s="98" t="s">
        <v>108</v>
      </c>
      <c r="B9" s="98" t="s">
        <v>71</v>
      </c>
      <c r="C9" s="1" t="s">
        <v>44</v>
      </c>
      <c r="D9" s="62">
        <f>VLOOKUP(A9&amp;B9,'Итог.'!$Q$6:$X$114,7,FALSE)</f>
        <v>110.22160313497369</v>
      </c>
      <c r="E9" s="22">
        <v>1</v>
      </c>
      <c r="F9" s="42">
        <f>VLOOKUP(E9,баллы!$A$2:$B$41,2,FALSE)</f>
        <v>25</v>
      </c>
      <c r="G9" s="24">
        <f aca="true" t="shared" si="0" ref="G9:G24">F9*(1+$B$6)*$B$3/100</f>
        <v>38.42503348050259</v>
      </c>
      <c r="L9" s="83" t="str">
        <f aca="true" t="shared" si="1" ref="L9:L40">A9&amp;B9</f>
        <v>МилехинДмитрий</v>
      </c>
      <c r="M9" s="84">
        <f aca="true" t="shared" si="2" ref="M9:M40">G9</f>
        <v>38.42503348050259</v>
      </c>
    </row>
    <row r="10" spans="1:13" ht="12.75">
      <c r="A10" s="98" t="s">
        <v>97</v>
      </c>
      <c r="B10" s="98" t="s">
        <v>75</v>
      </c>
      <c r="C10" s="1" t="s">
        <v>44</v>
      </c>
      <c r="D10" s="62">
        <f>VLOOKUP(A10&amp;B10,'Итог.'!$Q$6:$X$114,7,FALSE)</f>
        <v>29.789150413617207</v>
      </c>
      <c r="E10" s="22">
        <v>2</v>
      </c>
      <c r="F10" s="42">
        <f>VLOOKUP(E10,баллы!$A$2:$B$41,2,FALSE)</f>
        <v>19</v>
      </c>
      <c r="G10" s="24">
        <f t="shared" si="0"/>
        <v>29.20302544518197</v>
      </c>
      <c r="L10" s="83" t="str">
        <f t="shared" si="1"/>
        <v>ГорбатовАнатолий</v>
      </c>
      <c r="M10" s="84">
        <f t="shared" si="2"/>
        <v>29.20302544518197</v>
      </c>
    </row>
    <row r="11" spans="1:13" ht="12.75">
      <c r="A11" s="98" t="s">
        <v>8</v>
      </c>
      <c r="B11" s="98" t="s">
        <v>9</v>
      </c>
      <c r="C11" s="1" t="s">
        <v>46</v>
      </c>
      <c r="D11" s="62">
        <f>VLOOKUP(A11&amp;B11,'Итог.'!$Q$6:$X$114,7,FALSE)</f>
        <v>71.24964519224187</v>
      </c>
      <c r="E11" s="22">
        <v>3</v>
      </c>
      <c r="F11" s="42">
        <f>VLOOKUP(E11,баллы!$A$2:$B$41,2,FALSE)</f>
        <v>14</v>
      </c>
      <c r="G11" s="24">
        <f t="shared" si="0"/>
        <v>21.51801874908145</v>
      </c>
      <c r="L11" s="83" t="str">
        <f t="shared" si="1"/>
        <v>ХорольскийАндрей</v>
      </c>
      <c r="M11" s="84">
        <f t="shared" si="2"/>
        <v>21.51801874908145</v>
      </c>
    </row>
    <row r="12" spans="1:13" ht="12.75">
      <c r="A12" s="98" t="s">
        <v>0</v>
      </c>
      <c r="B12" s="98" t="s">
        <v>1</v>
      </c>
      <c r="C12" s="1" t="s">
        <v>44</v>
      </c>
      <c r="D12" s="62">
        <f>VLOOKUP(A12&amp;B12,'Итог.'!$Q$6:$X$114,7,FALSE)</f>
        <v>81.69750234820947</v>
      </c>
      <c r="E12" s="22">
        <v>4</v>
      </c>
      <c r="F12" s="42">
        <f>VLOOKUP(E12,баллы!$A$2:$B$41,2,FALSE)</f>
        <v>10</v>
      </c>
      <c r="G12" s="24">
        <f t="shared" si="0"/>
        <v>15.370013392201036</v>
      </c>
      <c r="L12" s="83" t="str">
        <f t="shared" si="1"/>
        <v>АлексеевЮрий</v>
      </c>
      <c r="M12" s="84">
        <f t="shared" si="2"/>
        <v>15.370013392201036</v>
      </c>
    </row>
    <row r="13" spans="1:13" ht="12.75">
      <c r="A13" s="98" t="s">
        <v>2</v>
      </c>
      <c r="B13" s="98" t="s">
        <v>3</v>
      </c>
      <c r="C13" s="1" t="s">
        <v>44</v>
      </c>
      <c r="D13" s="62">
        <f>VLOOKUP(A13&amp;B13,'Итог.'!$Q$6:$X$114,7,FALSE)</f>
        <v>78.44311021406459</v>
      </c>
      <c r="E13" s="22">
        <v>5</v>
      </c>
      <c r="F13" s="42">
        <f>VLOOKUP(E13,баллы!$A$2:$B$41,2,FALSE)</f>
        <v>7</v>
      </c>
      <c r="G13" s="24">
        <f t="shared" si="0"/>
        <v>10.759009374540724</v>
      </c>
      <c r="L13" s="83" t="str">
        <f t="shared" si="1"/>
        <v>РязанцевКирилл</v>
      </c>
      <c r="M13" s="84">
        <f t="shared" si="2"/>
        <v>10.759009374540724</v>
      </c>
    </row>
    <row r="14" spans="1:13" ht="12.75">
      <c r="A14" s="98" t="s">
        <v>18</v>
      </c>
      <c r="B14" s="98" t="s">
        <v>19</v>
      </c>
      <c r="C14" s="1" t="s">
        <v>134</v>
      </c>
      <c r="D14" s="62">
        <f>VLOOKUP(A14&amp;B14,'Итог.'!$Q$6:$X$114,7,FALSE)</f>
        <v>8.023866891121022</v>
      </c>
      <c r="E14" s="22">
        <v>6</v>
      </c>
      <c r="F14" s="42">
        <f>VLOOKUP(E14,баллы!$A$2:$B$41,2,FALSE)</f>
        <v>5</v>
      </c>
      <c r="G14" s="24">
        <f t="shared" si="0"/>
        <v>7.685006696100518</v>
      </c>
      <c r="L14" s="83" t="str">
        <f t="shared" si="1"/>
        <v>ИгаевМаксим</v>
      </c>
      <c r="M14" s="84">
        <f t="shared" si="2"/>
        <v>7.685006696100518</v>
      </c>
    </row>
    <row r="15" spans="1:13" ht="12.75">
      <c r="A15" s="98" t="s">
        <v>14</v>
      </c>
      <c r="B15" s="98" t="s">
        <v>5</v>
      </c>
      <c r="C15" s="1" t="s">
        <v>44</v>
      </c>
      <c r="D15" s="62">
        <f>VLOOKUP(A15&amp;B15,'Итог.'!$Q$6:$X$114,7,FALSE)</f>
        <v>26.234915466850495</v>
      </c>
      <c r="E15" s="22">
        <v>7</v>
      </c>
      <c r="F15" s="42">
        <f>VLOOKUP(E15,баллы!$A$2:$B$41,2,FALSE)</f>
        <v>4</v>
      </c>
      <c r="G15" s="24">
        <f t="shared" si="0"/>
        <v>6.1480053568804145</v>
      </c>
      <c r="L15" s="83" t="str">
        <f t="shared" si="1"/>
        <v>КресманГеоргий</v>
      </c>
      <c r="M15" s="84">
        <f t="shared" si="2"/>
        <v>6.1480053568804145</v>
      </c>
    </row>
    <row r="16" spans="1:13" ht="12.75">
      <c r="A16" s="98" t="s">
        <v>109</v>
      </c>
      <c r="B16" s="98" t="s">
        <v>13</v>
      </c>
      <c r="C16" s="1" t="s">
        <v>45</v>
      </c>
      <c r="D16" s="62">
        <f>VLOOKUP(A16&amp;B16,'Итог.'!$Q$6:$X$114,7,FALSE)</f>
        <v>9.898223464429147</v>
      </c>
      <c r="E16" s="22">
        <v>8</v>
      </c>
      <c r="F16" s="42">
        <f>VLOOKUP(E16,баллы!$A$2:$B$41,2,FALSE)</f>
        <v>3</v>
      </c>
      <c r="G16" s="24">
        <f t="shared" si="0"/>
        <v>4.611004017660311</v>
      </c>
      <c r="L16" s="83" t="str">
        <f t="shared" si="1"/>
        <v>МелешкевичВиктор</v>
      </c>
      <c r="M16" s="84">
        <f t="shared" si="2"/>
        <v>4.611004017660311</v>
      </c>
    </row>
    <row r="17" spans="1:13" ht="12.75">
      <c r="A17" s="98" t="s">
        <v>12</v>
      </c>
      <c r="B17" s="98" t="s">
        <v>13</v>
      </c>
      <c r="C17" s="1" t="s">
        <v>48</v>
      </c>
      <c r="D17" s="62">
        <f>VLOOKUP(A17&amp;B17,'Итог.'!$Q$6:$X$114,7,FALSE)</f>
        <v>7.630966722780256</v>
      </c>
      <c r="E17" s="22">
        <v>9</v>
      </c>
      <c r="F17" s="42">
        <f>VLOOKUP(E17,баллы!$A$2:$B$41,2,FALSE)</f>
        <v>2</v>
      </c>
      <c r="G17" s="24">
        <f t="shared" si="0"/>
        <v>3.0740026784402072</v>
      </c>
      <c r="L17" s="83" t="str">
        <f t="shared" si="1"/>
        <v>АнтоновВиктор</v>
      </c>
      <c r="M17" s="84">
        <f t="shared" si="2"/>
        <v>3.0740026784402072</v>
      </c>
    </row>
    <row r="18" spans="1:13" ht="12.75">
      <c r="A18" s="98" t="s">
        <v>135</v>
      </c>
      <c r="B18" s="98" t="s">
        <v>9</v>
      </c>
      <c r="C18" s="1" t="s">
        <v>46</v>
      </c>
      <c r="D18" s="62">
        <v>0</v>
      </c>
      <c r="E18" s="22">
        <v>10</v>
      </c>
      <c r="F18" s="42">
        <f>VLOOKUP(E18,баллы!$A$2:$B$41,2,FALSE)</f>
        <v>2</v>
      </c>
      <c r="G18" s="24">
        <f t="shared" si="0"/>
        <v>3.0740026784402072</v>
      </c>
      <c r="L18" s="83" t="str">
        <f t="shared" si="1"/>
        <v>ТурянскийАндрей</v>
      </c>
      <c r="M18" s="84">
        <f t="shared" si="2"/>
        <v>3.0740026784402072</v>
      </c>
    </row>
    <row r="19" spans="1:13" ht="12.75">
      <c r="A19" s="99" t="s">
        <v>124</v>
      </c>
      <c r="B19" s="99" t="s">
        <v>9</v>
      </c>
      <c r="C19" s="1" t="s">
        <v>44</v>
      </c>
      <c r="D19" s="62">
        <f>VLOOKUP(A19&amp;B19,'Итог.'!$Q$6:$X$114,7,FALSE)</f>
        <v>2.764124492023618</v>
      </c>
      <c r="E19" s="22">
        <v>11</v>
      </c>
      <c r="F19" s="42">
        <f>VLOOKUP(E19,баллы!$A$2:$B$41,2,FALSE)</f>
        <v>1</v>
      </c>
      <c r="G19" s="24">
        <f t="shared" si="0"/>
        <v>1.5370013392201036</v>
      </c>
      <c r="L19" s="83" t="str">
        <f t="shared" si="1"/>
        <v>ШалашовАндрей</v>
      </c>
      <c r="M19" s="84">
        <f t="shared" si="2"/>
        <v>1.5370013392201036</v>
      </c>
    </row>
    <row r="20" spans="1:13" ht="12.75">
      <c r="A20" s="98" t="s">
        <v>30</v>
      </c>
      <c r="B20" s="98" t="s">
        <v>11</v>
      </c>
      <c r="C20" s="1" t="s">
        <v>45</v>
      </c>
      <c r="D20" s="62">
        <f>VLOOKUP(A20&amp;B20,'Итог.'!$Q$6:$X$114,7,FALSE)</f>
        <v>1.5</v>
      </c>
      <c r="E20" s="22">
        <v>12</v>
      </c>
      <c r="F20" s="42">
        <f>VLOOKUP(E20,баллы!$A$2:$B$41,2,FALSE)</f>
        <v>1</v>
      </c>
      <c r="G20" s="24">
        <f t="shared" si="0"/>
        <v>1.5370013392201036</v>
      </c>
      <c r="L20" s="83" t="str">
        <f t="shared" si="1"/>
        <v>СидоровскийАлександр</v>
      </c>
      <c r="M20" s="84">
        <f t="shared" si="2"/>
        <v>1.5370013392201036</v>
      </c>
    </row>
    <row r="21" spans="1:13" ht="12.75">
      <c r="A21" s="98" t="s">
        <v>15</v>
      </c>
      <c r="B21" s="98" t="s">
        <v>16</v>
      </c>
      <c r="C21" s="1" t="s">
        <v>44</v>
      </c>
      <c r="D21" s="62">
        <f>VLOOKUP(A21&amp;B21,'Итог.'!$Q$6:$X$114,7,FALSE)</f>
        <v>9.593039460330221</v>
      </c>
      <c r="E21" s="22">
        <v>13</v>
      </c>
      <c r="F21" s="42">
        <f>VLOOKUP(E21,баллы!$A$2:$B$41,2,FALSE)</f>
        <v>1</v>
      </c>
      <c r="G21" s="24">
        <f t="shared" si="0"/>
        <v>1.5370013392201036</v>
      </c>
      <c r="L21" s="83" t="str">
        <f t="shared" si="1"/>
        <v>СерегинТимур</v>
      </c>
      <c r="M21" s="84">
        <f t="shared" si="2"/>
        <v>1.5370013392201036</v>
      </c>
    </row>
    <row r="22" spans="1:13" ht="12.75">
      <c r="A22" s="98" t="s">
        <v>31</v>
      </c>
      <c r="B22" s="98" t="s">
        <v>32</v>
      </c>
      <c r="C22" s="1" t="s">
        <v>44</v>
      </c>
      <c r="D22" s="62">
        <f>VLOOKUP(A22&amp;B22,'Итог.'!$Q$6:$X$114,7,FALSE)</f>
        <v>8.480058691099453</v>
      </c>
      <c r="E22" s="22">
        <v>14</v>
      </c>
      <c r="F22" s="42">
        <f>VLOOKUP(E22,баллы!$A$2:$B$41,2,FALSE)</f>
        <v>1</v>
      </c>
      <c r="G22" s="24">
        <f t="shared" si="0"/>
        <v>1.5370013392201036</v>
      </c>
      <c r="L22" s="83" t="str">
        <f t="shared" si="1"/>
        <v>КотиковАртем</v>
      </c>
      <c r="M22" s="84">
        <f t="shared" si="2"/>
        <v>1.5370013392201036</v>
      </c>
    </row>
    <row r="23" spans="1:13" ht="14.25" customHeight="1">
      <c r="A23" s="98" t="s">
        <v>27</v>
      </c>
      <c r="B23" s="98" t="s">
        <v>28</v>
      </c>
      <c r="C23" s="1" t="s">
        <v>44</v>
      </c>
      <c r="D23" s="62">
        <f>VLOOKUP(A23&amp;B23,'Итог.'!$Q$6:$X$114,7,FALSE)</f>
        <v>8.480058691099453</v>
      </c>
      <c r="E23" s="22">
        <v>15</v>
      </c>
      <c r="F23" s="42">
        <f>VLOOKUP(E23,баллы!$A$2:$B$41,2,FALSE)</f>
        <v>1</v>
      </c>
      <c r="G23" s="24">
        <f t="shared" si="0"/>
        <v>1.5370013392201036</v>
      </c>
      <c r="L23" s="83" t="str">
        <f t="shared" si="1"/>
        <v>ЛукинВиталий</v>
      </c>
      <c r="M23" s="84">
        <f t="shared" si="2"/>
        <v>1.5370013392201036</v>
      </c>
    </row>
    <row r="24" spans="1:13" ht="12.75">
      <c r="A24" s="98" t="s">
        <v>114</v>
      </c>
      <c r="B24" s="98" t="s">
        <v>115</v>
      </c>
      <c r="C24" s="1" t="s">
        <v>44</v>
      </c>
      <c r="D24" s="62">
        <f>VLOOKUP(A24&amp;B24,'Итог.'!$Q$6:$X$114,7,FALSE)</f>
        <v>1.426819794481106</v>
      </c>
      <c r="E24" s="22">
        <v>16</v>
      </c>
      <c r="F24" s="42">
        <f>VLOOKUP(E24,баллы!$A$2:$B$41,2,FALSE)</f>
        <v>1</v>
      </c>
      <c r="G24" s="24">
        <f t="shared" si="0"/>
        <v>1.5370013392201036</v>
      </c>
      <c r="L24" s="83" t="str">
        <f t="shared" si="1"/>
        <v>ЕфимовАнтон</v>
      </c>
      <c r="M24" s="84">
        <f t="shared" si="2"/>
        <v>1.5370013392201036</v>
      </c>
    </row>
    <row r="25" spans="1:13" ht="12.75">
      <c r="A25" s="2"/>
      <c r="B25" s="2"/>
      <c r="C25" s="2"/>
      <c r="D25" s="101"/>
      <c r="E25" s="42"/>
      <c r="F25" s="42"/>
      <c r="G25" s="24"/>
      <c r="L25" s="83">
        <f t="shared" si="1"/>
      </c>
      <c r="M25" s="84">
        <f t="shared" si="2"/>
        <v>0</v>
      </c>
    </row>
    <row r="26" spans="1:13" ht="12.75">
      <c r="A26" s="2"/>
      <c r="B26" s="2"/>
      <c r="C26" s="2"/>
      <c r="D26" s="101"/>
      <c r="E26" s="42"/>
      <c r="F26" s="42"/>
      <c r="G26" s="24"/>
      <c r="L26" s="83">
        <f t="shared" si="1"/>
      </c>
      <c r="M26" s="84">
        <f t="shared" si="2"/>
        <v>0</v>
      </c>
    </row>
    <row r="27" spans="1:13" ht="12.75">
      <c r="A27" s="2"/>
      <c r="B27" s="2"/>
      <c r="C27" s="2"/>
      <c r="D27" s="101"/>
      <c r="E27" s="42"/>
      <c r="F27" s="42"/>
      <c r="G27" s="24"/>
      <c r="L27" s="83">
        <f t="shared" si="1"/>
      </c>
      <c r="M27" s="84">
        <f t="shared" si="2"/>
        <v>0</v>
      </c>
    </row>
    <row r="28" spans="1:13" ht="12.75">
      <c r="A28" s="2"/>
      <c r="B28" s="2"/>
      <c r="C28" s="2"/>
      <c r="D28" s="101"/>
      <c r="E28" s="42"/>
      <c r="F28" s="42"/>
      <c r="G28" s="24"/>
      <c r="L28" s="83">
        <f t="shared" si="1"/>
      </c>
      <c r="M28" s="84">
        <f t="shared" si="2"/>
        <v>0</v>
      </c>
    </row>
    <row r="29" spans="1:13" ht="12.75">
      <c r="A29" s="2"/>
      <c r="B29" s="2"/>
      <c r="C29" s="2"/>
      <c r="D29" s="101"/>
      <c r="E29" s="42"/>
      <c r="F29" s="42"/>
      <c r="G29" s="24"/>
      <c r="L29" s="83">
        <f t="shared" si="1"/>
      </c>
      <c r="M29" s="84">
        <f t="shared" si="2"/>
        <v>0</v>
      </c>
    </row>
    <row r="30" spans="1:13" ht="12.75">
      <c r="A30" s="2"/>
      <c r="B30" s="2"/>
      <c r="C30" s="2"/>
      <c r="D30" s="101"/>
      <c r="E30" s="42"/>
      <c r="F30" s="42"/>
      <c r="G30" s="24"/>
      <c r="L30" s="83">
        <f t="shared" si="1"/>
      </c>
      <c r="M30" s="84">
        <f t="shared" si="2"/>
        <v>0</v>
      </c>
    </row>
    <row r="31" spans="1:13" ht="12.75">
      <c r="A31" s="2"/>
      <c r="B31" s="2"/>
      <c r="C31" s="2"/>
      <c r="D31" s="101"/>
      <c r="E31" s="42"/>
      <c r="F31" s="42"/>
      <c r="G31" s="24"/>
      <c r="L31" s="83">
        <f t="shared" si="1"/>
      </c>
      <c r="M31" s="84">
        <f t="shared" si="2"/>
        <v>0</v>
      </c>
    </row>
    <row r="32" spans="1:13" ht="12.75">
      <c r="A32" s="2"/>
      <c r="B32" s="2"/>
      <c r="C32" s="2"/>
      <c r="D32" s="101"/>
      <c r="E32" s="42"/>
      <c r="F32" s="42"/>
      <c r="G32" s="24"/>
      <c r="L32" s="83">
        <f t="shared" si="1"/>
      </c>
      <c r="M32" s="84">
        <f t="shared" si="2"/>
        <v>0</v>
      </c>
    </row>
    <row r="33" spans="1:13" ht="12.75">
      <c r="A33" s="2"/>
      <c r="B33" s="2"/>
      <c r="C33" s="2"/>
      <c r="D33" s="101"/>
      <c r="E33" s="42"/>
      <c r="F33" s="42"/>
      <c r="G33" s="24"/>
      <c r="L33" s="83">
        <f t="shared" si="1"/>
      </c>
      <c r="M33" s="84">
        <f t="shared" si="2"/>
        <v>0</v>
      </c>
    </row>
    <row r="34" spans="1:13" ht="12.75">
      <c r="A34" s="8"/>
      <c r="B34" s="1"/>
      <c r="C34" s="2"/>
      <c r="D34" s="101"/>
      <c r="E34" s="42"/>
      <c r="F34" s="42"/>
      <c r="G34" s="24"/>
      <c r="L34" s="83">
        <f t="shared" si="1"/>
      </c>
      <c r="M34" s="84">
        <f t="shared" si="2"/>
        <v>0</v>
      </c>
    </row>
    <row r="35" spans="1:13" ht="12.75">
      <c r="A35" s="8"/>
      <c r="B35" s="1"/>
      <c r="C35" s="2"/>
      <c r="D35" s="101"/>
      <c r="E35" s="42"/>
      <c r="F35" s="42"/>
      <c r="G35" s="24"/>
      <c r="L35" s="83">
        <f t="shared" si="1"/>
      </c>
      <c r="M35" s="84">
        <f t="shared" si="2"/>
        <v>0</v>
      </c>
    </row>
    <row r="36" spans="1:13" ht="12.75">
      <c r="A36" s="2"/>
      <c r="B36" s="2"/>
      <c r="C36" s="2"/>
      <c r="D36" s="101"/>
      <c r="E36" s="42"/>
      <c r="F36" s="42"/>
      <c r="G36" s="24"/>
      <c r="L36" s="83">
        <f t="shared" si="1"/>
      </c>
      <c r="M36" s="84">
        <f t="shared" si="2"/>
        <v>0</v>
      </c>
    </row>
    <row r="37" spans="1:13" ht="12.75">
      <c r="A37" s="2"/>
      <c r="B37" s="2"/>
      <c r="C37" s="2"/>
      <c r="D37" s="101"/>
      <c r="E37" s="42"/>
      <c r="F37" s="42"/>
      <c r="G37" s="24"/>
      <c r="L37" s="83">
        <f t="shared" si="1"/>
      </c>
      <c r="M37" s="84">
        <f t="shared" si="2"/>
        <v>0</v>
      </c>
    </row>
    <row r="38" spans="1:13" ht="12.75">
      <c r="A38" s="2"/>
      <c r="B38" s="2"/>
      <c r="C38" s="2"/>
      <c r="D38" s="101"/>
      <c r="E38" s="42"/>
      <c r="F38" s="42"/>
      <c r="G38" s="24"/>
      <c r="L38" s="83">
        <f t="shared" si="1"/>
      </c>
      <c r="M38" s="84">
        <f t="shared" si="2"/>
        <v>0</v>
      </c>
    </row>
    <row r="39" spans="1:13" ht="12.75">
      <c r="A39" s="2"/>
      <c r="B39" s="2"/>
      <c r="C39" s="2"/>
      <c r="D39" s="101"/>
      <c r="E39" s="42"/>
      <c r="F39" s="42"/>
      <c r="G39" s="24"/>
      <c r="L39" s="83">
        <f t="shared" si="1"/>
      </c>
      <c r="M39" s="84">
        <f t="shared" si="2"/>
        <v>0</v>
      </c>
    </row>
    <row r="40" spans="1:13" ht="12.75">
      <c r="A40" s="2"/>
      <c r="B40" s="2"/>
      <c r="C40" s="2"/>
      <c r="D40" s="101"/>
      <c r="E40" s="42"/>
      <c r="F40" s="42"/>
      <c r="G40" s="24"/>
      <c r="L40" s="83">
        <f t="shared" si="1"/>
      </c>
      <c r="M40" s="84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M4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31" t="s">
        <v>138</v>
      </c>
      <c r="B1" s="32"/>
    </row>
    <row r="2" spans="1:2" ht="13.5" thickBot="1">
      <c r="A2" s="33" t="s">
        <v>61</v>
      </c>
      <c r="B2" s="34"/>
    </row>
    <row r="3" spans="1:2" ht="25.5">
      <c r="A3" s="12" t="s">
        <v>69</v>
      </c>
      <c r="B3" s="27">
        <v>125</v>
      </c>
    </row>
    <row r="4" spans="1:2" ht="25.5">
      <c r="A4" s="44" t="s">
        <v>67</v>
      </c>
      <c r="B4" s="51">
        <f>'Итог.'!X66</f>
        <v>914.7866507899073</v>
      </c>
    </row>
    <row r="5" spans="1:2" ht="38.25">
      <c r="A5" s="43" t="s">
        <v>68</v>
      </c>
      <c r="B5" s="73">
        <f>SUM(D9:D50)</f>
        <v>557.8326753032953</v>
      </c>
    </row>
    <row r="6" spans="1:10" ht="13.5" thickBot="1">
      <c r="A6" s="13" t="s">
        <v>41</v>
      </c>
      <c r="B6" s="74">
        <f>B5/B4</f>
        <v>0.6097953821490656</v>
      </c>
      <c r="J6" s="4"/>
    </row>
    <row r="7" ht="13.5" thickBot="1">
      <c r="J7" s="4"/>
    </row>
    <row r="8" spans="1:13" s="3" customFormat="1" ht="27" customHeight="1" thickBot="1">
      <c r="A8" s="17" t="s">
        <v>42</v>
      </c>
      <c r="B8" s="18" t="s">
        <v>43</v>
      </c>
      <c r="C8" s="56" t="s">
        <v>53</v>
      </c>
      <c r="D8" s="41" t="s">
        <v>64</v>
      </c>
      <c r="E8" s="19" t="s">
        <v>56</v>
      </c>
      <c r="F8" s="19" t="s">
        <v>57</v>
      </c>
      <c r="G8" s="20" t="s">
        <v>40</v>
      </c>
      <c r="I8" s="11"/>
      <c r="L8" s="82" t="s">
        <v>105</v>
      </c>
      <c r="M8" s="82"/>
    </row>
    <row r="9" spans="1:13" ht="12.75">
      <c r="A9" s="142" t="s">
        <v>108</v>
      </c>
      <c r="B9" s="143" t="s">
        <v>71</v>
      </c>
      <c r="C9" s="7" t="s">
        <v>44</v>
      </c>
      <c r="D9" s="61">
        <f>VLOOKUP(A9&amp;B9,'Итог.'!$Q$6:$X$114,8,FALSE)</f>
        <v>112.97614175344862</v>
      </c>
      <c r="E9" s="21">
        <v>1</v>
      </c>
      <c r="F9" s="106">
        <f>VLOOKUP(E9,баллы!$A$2:$B$41,2,FALSE)</f>
        <v>25</v>
      </c>
      <c r="G9" s="23">
        <f aca="true" t="shared" si="0" ref="G9:G24">F9*(1+$B$6)*$B$3/100</f>
        <v>50.3061056921583</v>
      </c>
      <c r="L9" s="83" t="str">
        <f aca="true" t="shared" si="1" ref="L9:L40">A9&amp;B9</f>
        <v>МилехинДмитрий</v>
      </c>
      <c r="M9" s="84">
        <f aca="true" t="shared" si="2" ref="M9:M40">G9</f>
        <v>50.3061056921583</v>
      </c>
    </row>
    <row r="10" spans="1:13" ht="12.75">
      <c r="A10" s="144" t="s">
        <v>8</v>
      </c>
      <c r="B10" s="98" t="s">
        <v>9</v>
      </c>
      <c r="C10" s="9" t="s">
        <v>46</v>
      </c>
      <c r="D10" s="62">
        <f>VLOOKUP(A10&amp;B10,'Итог.'!$Q$6:$X$114,8,FALSE)</f>
        <v>82.26766394132332</v>
      </c>
      <c r="E10" s="22">
        <v>2</v>
      </c>
      <c r="F10" s="42">
        <f>VLOOKUP(E10,баллы!$A$2:$B$41,2,FALSE)</f>
        <v>19</v>
      </c>
      <c r="G10" s="24">
        <f t="shared" si="0"/>
        <v>38.232640326040304</v>
      </c>
      <c r="L10" s="83" t="str">
        <f t="shared" si="1"/>
        <v>ХорольскийАндрей</v>
      </c>
      <c r="M10" s="84">
        <f t="shared" si="2"/>
        <v>38.232640326040304</v>
      </c>
    </row>
    <row r="11" spans="1:13" ht="12.75">
      <c r="A11" s="144" t="s">
        <v>98</v>
      </c>
      <c r="B11" s="98" t="s">
        <v>71</v>
      </c>
      <c r="C11" s="9" t="s">
        <v>47</v>
      </c>
      <c r="D11" s="62">
        <f>VLOOKUP(A11&amp;B11,'Итог.'!$Q$6:$X$114,8,FALSE)</f>
        <v>30.967576728313322</v>
      </c>
      <c r="E11" s="22">
        <v>3</v>
      </c>
      <c r="F11" s="42">
        <f>VLOOKUP(E11,баллы!$A$2:$B$41,2,FALSE)</f>
        <v>14</v>
      </c>
      <c r="G11" s="24">
        <f t="shared" si="0"/>
        <v>28.171419187608645</v>
      </c>
      <c r="L11" s="83" t="str">
        <f t="shared" si="1"/>
        <v>КороткихДмитрий</v>
      </c>
      <c r="M11" s="84">
        <f t="shared" si="2"/>
        <v>28.171419187608645</v>
      </c>
    </row>
    <row r="12" spans="1:13" ht="12.75">
      <c r="A12" s="144" t="s">
        <v>0</v>
      </c>
      <c r="B12" s="98" t="s">
        <v>1</v>
      </c>
      <c r="C12" s="9" t="s">
        <v>44</v>
      </c>
      <c r="D12" s="62">
        <f>VLOOKUP(A12&amp;B12,'Итог.'!$Q$6:$X$114,8,FALSE)</f>
        <v>83.85838112502589</v>
      </c>
      <c r="E12" s="22">
        <v>4</v>
      </c>
      <c r="F12" s="42">
        <f>VLOOKUP(E12,баллы!$A$2:$B$41,2,FALSE)</f>
        <v>10</v>
      </c>
      <c r="G12" s="24">
        <f t="shared" si="0"/>
        <v>20.122442276863318</v>
      </c>
      <c r="L12" s="83" t="str">
        <f t="shared" si="1"/>
        <v>АлексеевЮрий</v>
      </c>
      <c r="M12" s="84">
        <f t="shared" si="2"/>
        <v>20.122442276863318</v>
      </c>
    </row>
    <row r="13" spans="1:13" ht="12.75">
      <c r="A13" s="144" t="s">
        <v>96</v>
      </c>
      <c r="B13" s="98" t="s">
        <v>23</v>
      </c>
      <c r="C13" s="9" t="s">
        <v>44</v>
      </c>
      <c r="D13" s="62">
        <f>VLOOKUP(A13&amp;B13,'Итог.'!$Q$6:$X$114,8,FALSE)</f>
        <v>41.63436314070809</v>
      </c>
      <c r="E13" s="22">
        <v>5</v>
      </c>
      <c r="F13" s="42">
        <f>VLOOKUP(E13,баллы!$A$2:$B$41,2,FALSE)</f>
        <v>7</v>
      </c>
      <c r="G13" s="24">
        <f t="shared" si="0"/>
        <v>14.085709593804323</v>
      </c>
      <c r="L13" s="83" t="str">
        <f t="shared" si="1"/>
        <v>РычковАлексей</v>
      </c>
      <c r="M13" s="84">
        <f t="shared" si="2"/>
        <v>14.085709593804323</v>
      </c>
    </row>
    <row r="14" spans="1:13" ht="12.75">
      <c r="A14" s="144" t="s">
        <v>109</v>
      </c>
      <c r="B14" s="98" t="s">
        <v>13</v>
      </c>
      <c r="C14" s="9" t="s">
        <v>45</v>
      </c>
      <c r="D14" s="62">
        <f>VLOOKUP(A14&amp;B14,'Итог.'!$Q$6:$X$114,8,FALSE)</f>
        <v>14.509227482089461</v>
      </c>
      <c r="E14" s="22">
        <v>6</v>
      </c>
      <c r="F14" s="42">
        <f>VLOOKUP(E14,баллы!$A$2:$B$41,2,FALSE)</f>
        <v>5</v>
      </c>
      <c r="G14" s="24">
        <f t="shared" si="0"/>
        <v>10.061221138431659</v>
      </c>
      <c r="L14" s="83" t="str">
        <f t="shared" si="1"/>
        <v>МелешкевичВиктор</v>
      </c>
      <c r="M14" s="84">
        <f t="shared" si="2"/>
        <v>10.061221138431659</v>
      </c>
    </row>
    <row r="15" spans="1:13" ht="12.75">
      <c r="A15" s="144" t="s">
        <v>18</v>
      </c>
      <c r="B15" s="98" t="s">
        <v>19</v>
      </c>
      <c r="C15" s="9" t="s">
        <v>134</v>
      </c>
      <c r="D15" s="62">
        <f>VLOOKUP(A15&amp;B15,'Итог.'!$Q$6:$X$114,8,FALSE)</f>
        <v>15.70887358722154</v>
      </c>
      <c r="E15" s="22">
        <v>7</v>
      </c>
      <c r="F15" s="42">
        <f>VLOOKUP(E15,баллы!$A$2:$B$41,2,FALSE)</f>
        <v>4</v>
      </c>
      <c r="G15" s="24">
        <f t="shared" si="0"/>
        <v>8.048976910745328</v>
      </c>
      <c r="L15" s="83" t="str">
        <f t="shared" si="1"/>
        <v>ИгаевМаксим</v>
      </c>
      <c r="M15" s="84">
        <f t="shared" si="2"/>
        <v>8.048976910745328</v>
      </c>
    </row>
    <row r="16" spans="1:13" ht="12.75">
      <c r="A16" s="144" t="s">
        <v>2</v>
      </c>
      <c r="B16" s="98" t="s">
        <v>3</v>
      </c>
      <c r="C16" s="9" t="s">
        <v>44</v>
      </c>
      <c r="D16" s="62">
        <f>VLOOKUP(A16&amp;B16,'Итог.'!$Q$6:$X$114,8,FALSE)</f>
        <v>78.44311021406459</v>
      </c>
      <c r="E16" s="22">
        <v>8</v>
      </c>
      <c r="F16" s="42">
        <f>VLOOKUP(E16,баллы!$A$2:$B$41,2,FALSE)</f>
        <v>3</v>
      </c>
      <c r="G16" s="24">
        <f t="shared" si="0"/>
        <v>6.036732683058996</v>
      </c>
      <c r="L16" s="83" t="str">
        <f t="shared" si="1"/>
        <v>РязанцевКирилл</v>
      </c>
      <c r="M16" s="84">
        <f t="shared" si="2"/>
        <v>6.036732683058996</v>
      </c>
    </row>
    <row r="17" spans="1:13" ht="12.75">
      <c r="A17" s="144" t="s">
        <v>14</v>
      </c>
      <c r="B17" s="98" t="s">
        <v>5</v>
      </c>
      <c r="C17" s="9" t="s">
        <v>44</v>
      </c>
      <c r="D17" s="62">
        <f>VLOOKUP(A17&amp;B17,'Итог.'!$Q$6:$X$114,8,FALSE)</f>
        <v>27.490020655390143</v>
      </c>
      <c r="E17" s="22">
        <v>9</v>
      </c>
      <c r="F17" s="42">
        <f>VLOOKUP(E17,баллы!$A$2:$B$41,2,FALSE)</f>
        <v>2</v>
      </c>
      <c r="G17" s="24">
        <f t="shared" si="0"/>
        <v>4.024488455372664</v>
      </c>
      <c r="L17" s="83" t="str">
        <f t="shared" si="1"/>
        <v>КресманГеоргий</v>
      </c>
      <c r="M17" s="84">
        <f t="shared" si="2"/>
        <v>4.024488455372664</v>
      </c>
    </row>
    <row r="18" spans="1:13" ht="12.75">
      <c r="A18" s="144" t="s">
        <v>26</v>
      </c>
      <c r="B18" s="98" t="s">
        <v>1</v>
      </c>
      <c r="C18" s="9" t="s">
        <v>50</v>
      </c>
      <c r="D18" s="62">
        <f>VLOOKUP(A18&amp;B18,'Итог.'!$Q$6:$X$114,8,FALSE)</f>
        <v>15.680891551485406</v>
      </c>
      <c r="E18" s="22">
        <v>10</v>
      </c>
      <c r="F18" s="42">
        <f>VLOOKUP(E18,баллы!$A$2:$B$41,2,FALSE)</f>
        <v>2</v>
      </c>
      <c r="G18" s="24">
        <f t="shared" si="0"/>
        <v>4.024488455372664</v>
      </c>
      <c r="L18" s="83" t="str">
        <f t="shared" si="1"/>
        <v>ТорлоповЮрий</v>
      </c>
      <c r="M18" s="84">
        <f t="shared" si="2"/>
        <v>4.024488455372664</v>
      </c>
    </row>
    <row r="19" spans="1:13" ht="12.75">
      <c r="A19" s="130" t="s">
        <v>86</v>
      </c>
      <c r="B19" s="99" t="s">
        <v>71</v>
      </c>
      <c r="C19" s="9" t="s">
        <v>44</v>
      </c>
      <c r="D19" s="62">
        <f>VLOOKUP(A19&amp;B19,'Итог.'!$Q$6:$X$114,8,FALSE)</f>
        <v>4.651143722792849</v>
      </c>
      <c r="E19" s="22">
        <v>11</v>
      </c>
      <c r="F19" s="42">
        <f>VLOOKUP(E19,баллы!$A$2:$B$41,2,FALSE)</f>
        <v>1</v>
      </c>
      <c r="G19" s="24">
        <f t="shared" si="0"/>
        <v>2.012244227686332</v>
      </c>
      <c r="L19" s="83" t="str">
        <f t="shared" si="1"/>
        <v>ШеварутинДмитрий</v>
      </c>
      <c r="M19" s="84">
        <f t="shared" si="2"/>
        <v>2.012244227686332</v>
      </c>
    </row>
    <row r="20" spans="1:13" ht="12.75">
      <c r="A20" s="144" t="s">
        <v>10</v>
      </c>
      <c r="B20" s="98" t="s">
        <v>11</v>
      </c>
      <c r="C20" s="9" t="s">
        <v>47</v>
      </c>
      <c r="D20" s="62">
        <f>VLOOKUP(A20&amp;B20,'Итог.'!$Q$6:$X$114,8,FALSE)</f>
        <v>10.761933445560512</v>
      </c>
      <c r="E20" s="22">
        <v>12</v>
      </c>
      <c r="F20" s="42">
        <f>VLOOKUP(E20,баллы!$A$2:$B$41,2,FALSE)</f>
        <v>1</v>
      </c>
      <c r="G20" s="24">
        <f t="shared" si="0"/>
        <v>2.012244227686332</v>
      </c>
      <c r="L20" s="83" t="str">
        <f t="shared" si="1"/>
        <v>СусловАлександр</v>
      </c>
      <c r="M20" s="84">
        <f t="shared" si="2"/>
        <v>2.012244227686332</v>
      </c>
    </row>
    <row r="21" spans="1:13" ht="12.75">
      <c r="A21" s="144" t="s">
        <v>12</v>
      </c>
      <c r="B21" s="98" t="s">
        <v>13</v>
      </c>
      <c r="C21" s="9" t="s">
        <v>48</v>
      </c>
      <c r="D21" s="62">
        <f>VLOOKUP(A21&amp;B21,'Итог.'!$Q$6:$X$114,8,FALSE)</f>
        <v>10.704969401220463</v>
      </c>
      <c r="E21" s="22">
        <v>13</v>
      </c>
      <c r="F21" s="42">
        <f>VLOOKUP(E21,баллы!$A$2:$B$41,2,FALSE)</f>
        <v>1</v>
      </c>
      <c r="G21" s="24">
        <f t="shared" si="0"/>
        <v>2.012244227686332</v>
      </c>
      <c r="L21" s="83" t="str">
        <f t="shared" si="1"/>
        <v>АнтоновВиктор</v>
      </c>
      <c r="M21" s="84">
        <f t="shared" si="2"/>
        <v>2.012244227686332</v>
      </c>
    </row>
    <row r="22" spans="1:13" ht="12.75">
      <c r="A22" s="144" t="s">
        <v>20</v>
      </c>
      <c r="B22" s="98" t="s">
        <v>21</v>
      </c>
      <c r="C22" s="9" t="s">
        <v>44</v>
      </c>
      <c r="D22" s="62">
        <f>VLOOKUP(A22&amp;B22,'Итог.'!$Q$6:$X$114,8,FALSE)</f>
        <v>12.254097152637915</v>
      </c>
      <c r="E22" s="22">
        <v>14</v>
      </c>
      <c r="F22" s="42">
        <f>VLOOKUP(E22,баллы!$A$2:$B$41,2,FALSE)</f>
        <v>1</v>
      </c>
      <c r="G22" s="24">
        <f t="shared" si="0"/>
        <v>2.012244227686332</v>
      </c>
      <c r="L22" s="83" t="str">
        <f t="shared" si="1"/>
        <v>ИсламовДенис</v>
      </c>
      <c r="M22" s="84">
        <f t="shared" si="2"/>
        <v>2.012244227686332</v>
      </c>
    </row>
    <row r="23" spans="1:13" ht="14.25" customHeight="1">
      <c r="A23" s="144" t="s">
        <v>99</v>
      </c>
      <c r="B23" s="98" t="s">
        <v>32</v>
      </c>
      <c r="C23" s="9" t="s">
        <v>106</v>
      </c>
      <c r="D23" s="62">
        <f>VLOOKUP(A23&amp;B23,'Итог.'!$Q$6:$X$114,8,FALSE)</f>
        <v>8.675550598247192</v>
      </c>
      <c r="E23" s="22">
        <v>15</v>
      </c>
      <c r="F23" s="42">
        <f>VLOOKUP(E23,баллы!$A$2:$B$41,2,FALSE)</f>
        <v>1</v>
      </c>
      <c r="G23" s="24">
        <f t="shared" si="0"/>
        <v>2.012244227686332</v>
      </c>
      <c r="L23" s="83" t="str">
        <f t="shared" si="1"/>
        <v>БажутовАртем</v>
      </c>
      <c r="M23" s="84">
        <f t="shared" si="2"/>
        <v>2.012244227686332</v>
      </c>
    </row>
    <row r="24" spans="1:13" ht="12.75">
      <c r="A24" s="144" t="s">
        <v>36</v>
      </c>
      <c r="B24" s="98" t="s">
        <v>37</v>
      </c>
      <c r="C24" s="9" t="s">
        <v>52</v>
      </c>
      <c r="D24" s="62">
        <f>VLOOKUP(A24&amp;B24,'Итог.'!$Q$6:$X$114,8,FALSE)</f>
        <v>7.248730803766087</v>
      </c>
      <c r="E24" s="22">
        <v>16</v>
      </c>
      <c r="F24" s="42">
        <f>VLOOKUP(E24,баллы!$A$2:$B$41,2,FALSE)</f>
        <v>1</v>
      </c>
      <c r="G24" s="24">
        <f t="shared" si="0"/>
        <v>2.012244227686332</v>
      </c>
      <c r="L24" s="83" t="str">
        <f t="shared" si="1"/>
        <v>ДергачевМихаил</v>
      </c>
      <c r="M24" s="84">
        <f t="shared" si="2"/>
        <v>2.012244227686332</v>
      </c>
    </row>
    <row r="25" spans="1:13" ht="12.75">
      <c r="A25" s="103"/>
      <c r="B25" s="2"/>
      <c r="C25" s="10"/>
      <c r="D25" s="141"/>
      <c r="E25" s="42"/>
      <c r="F25" s="42"/>
      <c r="G25" s="24"/>
      <c r="L25" s="83">
        <f t="shared" si="1"/>
      </c>
      <c r="M25" s="84">
        <f t="shared" si="2"/>
        <v>0</v>
      </c>
    </row>
    <row r="26" spans="1:13" ht="12.75">
      <c r="A26" s="103"/>
      <c r="B26" s="2"/>
      <c r="C26" s="10"/>
      <c r="D26" s="141"/>
      <c r="E26" s="42"/>
      <c r="F26" s="42"/>
      <c r="G26" s="24"/>
      <c r="L26" s="83">
        <f t="shared" si="1"/>
      </c>
      <c r="M26" s="84">
        <f t="shared" si="2"/>
        <v>0</v>
      </c>
    </row>
    <row r="27" spans="1:13" ht="12.75">
      <c r="A27" s="103"/>
      <c r="B27" s="2"/>
      <c r="C27" s="10"/>
      <c r="D27" s="141"/>
      <c r="E27" s="42"/>
      <c r="F27" s="42"/>
      <c r="G27" s="24"/>
      <c r="L27" s="83">
        <f t="shared" si="1"/>
      </c>
      <c r="M27" s="84">
        <f t="shared" si="2"/>
        <v>0</v>
      </c>
    </row>
    <row r="28" spans="1:13" ht="12.75">
      <c r="A28" s="103"/>
      <c r="B28" s="2"/>
      <c r="C28" s="10"/>
      <c r="D28" s="141"/>
      <c r="E28" s="42"/>
      <c r="F28" s="42"/>
      <c r="G28" s="24"/>
      <c r="L28" s="83">
        <f t="shared" si="1"/>
      </c>
      <c r="M28" s="84">
        <f t="shared" si="2"/>
        <v>0</v>
      </c>
    </row>
    <row r="29" spans="1:13" ht="12.75">
      <c r="A29" s="103"/>
      <c r="B29" s="2"/>
      <c r="C29" s="10"/>
      <c r="D29" s="141"/>
      <c r="E29" s="42"/>
      <c r="F29" s="42"/>
      <c r="G29" s="24"/>
      <c r="L29" s="83">
        <f t="shared" si="1"/>
      </c>
      <c r="M29" s="84">
        <f t="shared" si="2"/>
        <v>0</v>
      </c>
    </row>
    <row r="30" spans="1:13" ht="12.75">
      <c r="A30" s="103"/>
      <c r="B30" s="2"/>
      <c r="C30" s="10"/>
      <c r="D30" s="141"/>
      <c r="E30" s="42"/>
      <c r="F30" s="42"/>
      <c r="G30" s="24"/>
      <c r="L30" s="83">
        <f t="shared" si="1"/>
      </c>
      <c r="M30" s="84">
        <f t="shared" si="2"/>
        <v>0</v>
      </c>
    </row>
    <row r="31" spans="1:13" ht="12.75">
      <c r="A31" s="103"/>
      <c r="B31" s="2"/>
      <c r="C31" s="10"/>
      <c r="D31" s="141"/>
      <c r="E31" s="42"/>
      <c r="F31" s="42"/>
      <c r="G31" s="24"/>
      <c r="L31" s="83">
        <f t="shared" si="1"/>
      </c>
      <c r="M31" s="84">
        <f t="shared" si="2"/>
        <v>0</v>
      </c>
    </row>
    <row r="32" spans="1:13" ht="12.75">
      <c r="A32" s="103"/>
      <c r="B32" s="2"/>
      <c r="C32" s="10"/>
      <c r="D32" s="141"/>
      <c r="E32" s="42"/>
      <c r="F32" s="42"/>
      <c r="G32" s="24"/>
      <c r="L32" s="83">
        <f t="shared" si="1"/>
      </c>
      <c r="M32" s="84">
        <f t="shared" si="2"/>
        <v>0</v>
      </c>
    </row>
    <row r="33" spans="1:13" ht="12.75">
      <c r="A33" s="103"/>
      <c r="B33" s="2"/>
      <c r="C33" s="10"/>
      <c r="D33" s="141"/>
      <c r="E33" s="42"/>
      <c r="F33" s="42"/>
      <c r="G33" s="24"/>
      <c r="L33" s="83">
        <f t="shared" si="1"/>
      </c>
      <c r="M33" s="84">
        <f t="shared" si="2"/>
        <v>0</v>
      </c>
    </row>
    <row r="34" spans="1:13" ht="12.75">
      <c r="A34" s="8"/>
      <c r="B34" s="1"/>
      <c r="C34" s="10"/>
      <c r="D34" s="141"/>
      <c r="E34" s="42"/>
      <c r="F34" s="42"/>
      <c r="G34" s="24"/>
      <c r="L34" s="83">
        <f t="shared" si="1"/>
      </c>
      <c r="M34" s="84">
        <f t="shared" si="2"/>
        <v>0</v>
      </c>
    </row>
    <row r="35" spans="1:13" ht="12.75">
      <c r="A35" s="8"/>
      <c r="B35" s="1"/>
      <c r="C35" s="10"/>
      <c r="D35" s="141"/>
      <c r="E35" s="42"/>
      <c r="F35" s="42"/>
      <c r="G35" s="24"/>
      <c r="L35" s="83">
        <f t="shared" si="1"/>
      </c>
      <c r="M35" s="84">
        <f t="shared" si="2"/>
        <v>0</v>
      </c>
    </row>
    <row r="36" spans="1:13" ht="12.75">
      <c r="A36" s="103"/>
      <c r="B36" s="2"/>
      <c r="C36" s="10"/>
      <c r="D36" s="141"/>
      <c r="E36" s="42"/>
      <c r="F36" s="42"/>
      <c r="G36" s="24"/>
      <c r="L36" s="83">
        <f t="shared" si="1"/>
      </c>
      <c r="M36" s="84">
        <f t="shared" si="2"/>
        <v>0</v>
      </c>
    </row>
    <row r="37" spans="1:13" ht="12.75">
      <c r="A37" s="103"/>
      <c r="B37" s="2"/>
      <c r="C37" s="10"/>
      <c r="D37" s="141"/>
      <c r="E37" s="42"/>
      <c r="F37" s="42"/>
      <c r="G37" s="24"/>
      <c r="L37" s="83">
        <f t="shared" si="1"/>
      </c>
      <c r="M37" s="84">
        <f t="shared" si="2"/>
        <v>0</v>
      </c>
    </row>
    <row r="38" spans="1:13" ht="12.75">
      <c r="A38" s="103"/>
      <c r="B38" s="2"/>
      <c r="C38" s="10"/>
      <c r="D38" s="141"/>
      <c r="E38" s="42"/>
      <c r="F38" s="42"/>
      <c r="G38" s="24"/>
      <c r="L38" s="83">
        <f t="shared" si="1"/>
      </c>
      <c r="M38" s="84">
        <f t="shared" si="2"/>
        <v>0</v>
      </c>
    </row>
    <row r="39" spans="1:13" ht="12.75">
      <c r="A39" s="103"/>
      <c r="B39" s="2"/>
      <c r="C39" s="10"/>
      <c r="D39" s="141"/>
      <c r="E39" s="42"/>
      <c r="F39" s="42"/>
      <c r="G39" s="24"/>
      <c r="L39" s="83">
        <f t="shared" si="1"/>
      </c>
      <c r="M39" s="84">
        <f t="shared" si="2"/>
        <v>0</v>
      </c>
    </row>
    <row r="40" spans="1:13" ht="13.5" thickBot="1">
      <c r="A40" s="13"/>
      <c r="B40" s="120"/>
      <c r="C40" s="121"/>
      <c r="D40" s="145"/>
      <c r="E40" s="110"/>
      <c r="F40" s="110"/>
      <c r="G40" s="111"/>
      <c r="L40" s="83">
        <f t="shared" si="1"/>
      </c>
      <c r="M40" s="84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GEOKHI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Tkachev V.V.</dc:creator>
  <cp:keywords/>
  <dc:description/>
  <cp:lastModifiedBy>Tkachev V.V.</cp:lastModifiedBy>
  <cp:lastPrinted>2007-09-29T12:35:09Z</cp:lastPrinted>
  <dcterms:created xsi:type="dcterms:W3CDTF">2007-02-12T11:00:23Z</dcterms:created>
  <dcterms:modified xsi:type="dcterms:W3CDTF">2007-10-21T15:18:10Z</dcterms:modified>
  <cp:category/>
  <cp:version/>
  <cp:contentType/>
  <cp:contentStatus/>
</cp:coreProperties>
</file>