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600" windowHeight="9240" tabRatio="706" activeTab="0"/>
  </bookViews>
  <sheets>
    <sheet name="Итог." sheetId="1" r:id="rId1"/>
    <sheet name="15.03.2008" sheetId="2" r:id="rId2"/>
    <sheet name="10.05.2008" sheetId="3" r:id="rId3"/>
    <sheet name="17.05.2008" sheetId="4" r:id="rId4"/>
    <sheet name="28.06.2008" sheetId="5" r:id="rId5"/>
    <sheet name="26.07.2008" sheetId="6" r:id="rId6"/>
    <sheet name="03.08.2008" sheetId="7" r:id="rId7"/>
    <sheet name="10.08.2008" sheetId="8" r:id="rId8"/>
    <sheet name="8" sheetId="9" r:id="rId9"/>
    <sheet name="баллы" sheetId="10" r:id="rId10"/>
    <sheet name="рейтинг 2007" sheetId="11" r:id="rId11"/>
  </sheets>
  <definedNames>
    <definedName name="_xlnm.Print_Area" localSheetId="0">'Итог.'!$A$1:$M$59</definedName>
  </definedNames>
  <calcPr fullCalcOnLoad="1"/>
</workbook>
</file>

<file path=xl/sharedStrings.xml><?xml version="1.0" encoding="utf-8"?>
<sst xmlns="http://schemas.openxmlformats.org/spreadsheetml/2006/main" count="366" uniqueCount="88">
  <si>
    <t>Саратов</t>
  </si>
  <si>
    <t>Баллы в рейтинг</t>
  </si>
  <si>
    <t>Сила соревнований</t>
  </si>
  <si>
    <t>Фамилия</t>
  </si>
  <si>
    <t>Имя</t>
  </si>
  <si>
    <t>Москва</t>
  </si>
  <si>
    <t>Новороссийск</t>
  </si>
  <si>
    <t>Воронеж</t>
  </si>
  <si>
    <t>Химки</t>
  </si>
  <si>
    <t>Санкт-Петербург</t>
  </si>
  <si>
    <t>Город</t>
  </si>
  <si>
    <t>Итоговый рейтинг</t>
  </si>
  <si>
    <t>Место</t>
  </si>
  <si>
    <t>Баллы за место</t>
  </si>
  <si>
    <t>Итоговый рейтинг спортсменов за 2007 г.</t>
  </si>
  <si>
    <t>Место в рейтинге</t>
  </si>
  <si>
    <t>Текущий рейтиг</t>
  </si>
  <si>
    <t>Текущий рейтинг</t>
  </si>
  <si>
    <t>Предварительная сумма всех рейтингов</t>
  </si>
  <si>
    <t>Предварительная сумма рейтингов участников</t>
  </si>
  <si>
    <t>Предварительный уровень соревнований</t>
  </si>
  <si>
    <t>Сумма баллов на этапе</t>
  </si>
  <si>
    <t>Сумма баллов</t>
  </si>
  <si>
    <t>Текущий рейтинг спортсменов на этапах</t>
  </si>
  <si>
    <t>Новосибирск</t>
  </si>
  <si>
    <t>ID</t>
  </si>
  <si>
    <t>id</t>
  </si>
  <si>
    <t>Баллы</t>
  </si>
  <si>
    <t>Мелешкевич</t>
  </si>
  <si>
    <t>Next</t>
  </si>
  <si>
    <t>15.03.2008, Новороссийск, Sea Battle 2008</t>
  </si>
  <si>
    <t>Итоговый рейтинг спортсменов за 2008 г.</t>
  </si>
  <si>
    <t>15.03.2008, Новороссийск</t>
  </si>
  <si>
    <t>Исаева</t>
  </si>
  <si>
    <t>Юлия</t>
  </si>
  <si>
    <t>Новочеркасск</t>
  </si>
  <si>
    <t>Зеленова</t>
  </si>
  <si>
    <t>Надежда</t>
  </si>
  <si>
    <t>Маслова</t>
  </si>
  <si>
    <t>Наталия</t>
  </si>
  <si>
    <t>Щелково</t>
  </si>
  <si>
    <t>Сурмач</t>
  </si>
  <si>
    <t>Екатерина</t>
  </si>
  <si>
    <t>Лысенко</t>
  </si>
  <si>
    <t>Кристина</t>
  </si>
  <si>
    <t>Фадина</t>
  </si>
  <si>
    <t>Ольга</t>
  </si>
  <si>
    <t>Гиндина</t>
  </si>
  <si>
    <t>Оксана</t>
  </si>
  <si>
    <t>Баркова</t>
  </si>
  <si>
    <t>Семенова</t>
  </si>
  <si>
    <t>Полина</t>
  </si>
  <si>
    <t>Романова</t>
  </si>
  <si>
    <t>Николаенко</t>
  </si>
  <si>
    <t>Мария</t>
  </si>
  <si>
    <t>Крутенюк</t>
  </si>
  <si>
    <t>Анастасия</t>
  </si>
  <si>
    <t>Соловьёва</t>
  </si>
  <si>
    <t>Нижний Новгород</t>
  </si>
  <si>
    <t>Потапова</t>
  </si>
  <si>
    <t>Антонина</t>
  </si>
  <si>
    <t>Новинская</t>
  </si>
  <si>
    <t>Елена</t>
  </si>
  <si>
    <t>Просолупова</t>
  </si>
  <si>
    <t>Таскина</t>
  </si>
  <si>
    <t>Феколкина</t>
  </si>
  <si>
    <t>Строгетская</t>
  </si>
  <si>
    <t>Пыть-ях</t>
  </si>
  <si>
    <t>Рабчун</t>
  </si>
  <si>
    <t>Дарья</t>
  </si>
  <si>
    <t>Гришина</t>
  </si>
  <si>
    <t>Лозовая</t>
  </si>
  <si>
    <t>Скоростной слалом, женщины</t>
  </si>
  <si>
    <t>Предварительная сумма всех рейтингов за 2007 г.</t>
  </si>
  <si>
    <t>Предварительная сумма рейтингов участников за 2007 г.</t>
  </si>
  <si>
    <t>Глухова</t>
  </si>
  <si>
    <t>Маргарита</t>
  </si>
  <si>
    <t>17.05.2008, п. Мосрентген, "Планета Спорт"</t>
  </si>
  <si>
    <t>17.05.2008, п. Мосрентген</t>
  </si>
  <si>
    <t>Понижающий коэффициент (&lt;10 чел.)</t>
  </si>
  <si>
    <t>Скоростной слалом. Женщины.</t>
  </si>
  <si>
    <t>10.05.2008, Paris Slalom World Challenge</t>
  </si>
  <si>
    <t>δ</t>
  </si>
  <si>
    <t>28.06.2008, Москва, Чемпионат ФРС</t>
  </si>
  <si>
    <t xml:space="preserve">26.07.2008, Москва, Финал Чемпионата Мира
</t>
  </si>
  <si>
    <t>+4</t>
  </si>
  <si>
    <t>02.08.2008, Hannover Inline Games</t>
  </si>
  <si>
    <t>09.08.2008, Ярославль, "ЯРОЛЛЕР"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</si>
</sst>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b/>
      <sz val="12"/>
      <name val="Arial Cyr"/>
      <family val="0"/>
    </font>
    <font>
      <b/>
      <sz val="10"/>
      <color indexed="11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4" borderId="23" xfId="0" applyFont="1" applyFill="1" applyBorder="1" applyAlignment="1">
      <alignment wrapText="1"/>
    </xf>
    <xf numFmtId="0" fontId="3" fillId="34" borderId="1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0" fillId="36" borderId="0" xfId="0" applyFill="1" applyAlignment="1">
      <alignment wrapText="1"/>
    </xf>
    <xf numFmtId="2" fontId="3" fillId="36" borderId="0" xfId="0" applyNumberFormat="1" applyFont="1" applyFill="1" applyAlignment="1">
      <alignment/>
    </xf>
    <xf numFmtId="0" fontId="0" fillId="34" borderId="3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33" borderId="3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34" borderId="15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4" borderId="34" xfId="0" applyFill="1" applyBorder="1" applyAlignment="1">
      <alignment horizontal="center" wrapText="1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 horizontal="center"/>
    </xf>
    <xf numFmtId="2" fontId="4" fillId="37" borderId="37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39" xfId="0" applyNumberFormat="1" applyFont="1" applyFill="1" applyBorder="1" applyAlignment="1">
      <alignment/>
    </xf>
    <xf numFmtId="14" fontId="1" fillId="34" borderId="40" xfId="0" applyNumberFormat="1" applyFont="1" applyFill="1" applyBorder="1" applyAlignment="1">
      <alignment wrapText="1"/>
    </xf>
    <xf numFmtId="0" fontId="0" fillId="38" borderId="33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14" fontId="1" fillId="38" borderId="10" xfId="0" applyNumberFormat="1" applyFont="1" applyFill="1" applyBorder="1" applyAlignment="1">
      <alignment wrapText="1"/>
    </xf>
    <xf numFmtId="2" fontId="0" fillId="38" borderId="0" xfId="0" applyNumberFormat="1" applyFont="1" applyFill="1" applyBorder="1" applyAlignment="1">
      <alignment/>
    </xf>
    <xf numFmtId="2" fontId="0" fillId="38" borderId="0" xfId="0" applyNumberFormat="1" applyFont="1" applyFill="1" applyAlignment="1">
      <alignment/>
    </xf>
    <xf numFmtId="2" fontId="4" fillId="38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" fillId="34" borderId="41" xfId="0" applyNumberFormat="1" applyFont="1" applyFill="1" applyBorder="1" applyAlignment="1">
      <alignment/>
    </xf>
    <xf numFmtId="2" fontId="3" fillId="34" borderId="24" xfId="0" applyNumberFormat="1" applyFont="1" applyFill="1" applyBorder="1" applyAlignment="1">
      <alignment/>
    </xf>
    <xf numFmtId="2" fontId="0" fillId="37" borderId="37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0" fillId="38" borderId="0" xfId="0" applyNumberForma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38" borderId="42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38" borderId="3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43" xfId="0" applyFill="1" applyBorder="1" applyAlignment="1">
      <alignment wrapText="1"/>
    </xf>
    <xf numFmtId="3" fontId="0" fillId="33" borderId="43" xfId="0" applyNumberFormat="1" applyFill="1" applyBorder="1" applyAlignment="1">
      <alignment/>
    </xf>
    <xf numFmtId="0" fontId="0" fillId="33" borderId="44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0" xfId="0" applyFill="1" applyBorder="1" applyAlignment="1">
      <alignment wrapText="1"/>
    </xf>
    <xf numFmtId="3" fontId="0" fillId="33" borderId="16" xfId="0" applyNumberFormat="1" applyFill="1" applyBorder="1" applyAlignment="1">
      <alignment/>
    </xf>
    <xf numFmtId="3" fontId="0" fillId="33" borderId="40" xfId="0" applyNumberFormat="1" applyFill="1" applyBorder="1" applyAlignment="1">
      <alignment/>
    </xf>
    <xf numFmtId="0" fontId="0" fillId="0" borderId="40" xfId="0" applyFill="1" applyBorder="1" applyAlignment="1">
      <alignment/>
    </xf>
    <xf numFmtId="2" fontId="3" fillId="0" borderId="45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43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40" xfId="0" applyFill="1" applyBorder="1" applyAlignment="1">
      <alignment/>
    </xf>
    <xf numFmtId="0" fontId="0" fillId="33" borderId="24" xfId="0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3" fillId="35" borderId="49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3" fontId="0" fillId="33" borderId="50" xfId="0" applyNumberFormat="1" applyFill="1" applyBorder="1" applyAlignment="1">
      <alignment/>
    </xf>
    <xf numFmtId="2" fontId="4" fillId="37" borderId="40" xfId="0" applyNumberFormat="1" applyFont="1" applyFill="1" applyBorder="1" applyAlignment="1">
      <alignment/>
    </xf>
    <xf numFmtId="2" fontId="0" fillId="37" borderId="40" xfId="0" applyNumberFormat="1" applyFont="1" applyFill="1" applyBorder="1" applyAlignment="1">
      <alignment/>
    </xf>
    <xf numFmtId="2" fontId="0" fillId="37" borderId="51" xfId="0" applyNumberFormat="1" applyFont="1" applyFill="1" applyBorder="1" applyAlignment="1">
      <alignment/>
    </xf>
    <xf numFmtId="2" fontId="3" fillId="35" borderId="23" xfId="0" applyNumberFormat="1" applyFont="1" applyFill="1" applyBorder="1" applyAlignment="1">
      <alignment/>
    </xf>
    <xf numFmtId="0" fontId="3" fillId="35" borderId="45" xfId="0" applyFont="1" applyFill="1" applyBorder="1" applyAlignment="1">
      <alignment/>
    </xf>
    <xf numFmtId="2" fontId="4" fillId="37" borderId="52" xfId="0" applyNumberFormat="1" applyFont="1" applyFill="1" applyBorder="1" applyAlignment="1">
      <alignment/>
    </xf>
    <xf numFmtId="2" fontId="0" fillId="37" borderId="52" xfId="0" applyNumberFormat="1" applyFill="1" applyBorder="1" applyAlignment="1">
      <alignment/>
    </xf>
    <xf numFmtId="2" fontId="0" fillId="37" borderId="5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1" fillId="34" borderId="53" xfId="0" applyFont="1" applyFill="1" applyBorder="1" applyAlignment="1">
      <alignment wrapText="1"/>
    </xf>
    <xf numFmtId="2" fontId="0" fillId="0" borderId="33" xfId="0" applyNumberFormat="1" applyFont="1" applyFill="1" applyBorder="1" applyAlignment="1">
      <alignment/>
    </xf>
    <xf numFmtId="0" fontId="0" fillId="33" borderId="54" xfId="0" applyFill="1" applyBorder="1" applyAlignment="1">
      <alignment wrapText="1"/>
    </xf>
    <xf numFmtId="0" fontId="0" fillId="33" borderId="55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2" fontId="0" fillId="0" borderId="53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6" xfId="0" applyBorder="1" applyAlignment="1">
      <alignment/>
    </xf>
    <xf numFmtId="3" fontId="0" fillId="38" borderId="17" xfId="0" applyNumberFormat="1" applyFill="1" applyBorder="1" applyAlignment="1">
      <alignment/>
    </xf>
    <xf numFmtId="0" fontId="3" fillId="35" borderId="49" xfId="0" applyFont="1" applyFill="1" applyBorder="1" applyAlignment="1">
      <alignment/>
    </xf>
    <xf numFmtId="3" fontId="0" fillId="38" borderId="2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33" xfId="0" applyFill="1" applyBorder="1" applyAlignment="1">
      <alignment wrapText="1"/>
    </xf>
    <xf numFmtId="0" fontId="0" fillId="33" borderId="57" xfId="0" applyFill="1" applyBorder="1" applyAlignment="1">
      <alignment wrapText="1"/>
    </xf>
    <xf numFmtId="0" fontId="0" fillId="33" borderId="58" xfId="0" applyFill="1" applyBorder="1" applyAlignment="1">
      <alignment/>
    </xf>
    <xf numFmtId="0" fontId="0" fillId="33" borderId="57" xfId="0" applyFill="1" applyBorder="1" applyAlignment="1">
      <alignment/>
    </xf>
    <xf numFmtId="3" fontId="0" fillId="33" borderId="58" xfId="0" applyNumberFormat="1" applyFill="1" applyBorder="1" applyAlignment="1">
      <alignment/>
    </xf>
    <xf numFmtId="3" fontId="0" fillId="38" borderId="23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0" fontId="3" fillId="0" borderId="43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3" fontId="0" fillId="33" borderId="61" xfId="0" applyNumberFormat="1" applyFill="1" applyBorder="1" applyAlignment="1">
      <alignment/>
    </xf>
    <xf numFmtId="3" fontId="0" fillId="33" borderId="44" xfId="0" applyNumberFormat="1" applyFill="1" applyBorder="1" applyAlignment="1">
      <alignment/>
    </xf>
    <xf numFmtId="0" fontId="0" fillId="0" borderId="62" xfId="0" applyFill="1" applyBorder="1" applyAlignment="1">
      <alignment wrapText="1"/>
    </xf>
    <xf numFmtId="3" fontId="0" fillId="33" borderId="63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2" fontId="0" fillId="37" borderId="37" xfId="0" applyNumberFormat="1" applyFill="1" applyBorder="1" applyAlignment="1">
      <alignment/>
    </xf>
    <xf numFmtId="0" fontId="0" fillId="33" borderId="46" xfId="0" applyFill="1" applyBorder="1" applyAlignment="1">
      <alignment wrapText="1"/>
    </xf>
    <xf numFmtId="0" fontId="3" fillId="34" borderId="48" xfId="0" applyFont="1" applyFill="1" applyBorder="1" applyAlignment="1">
      <alignment/>
    </xf>
    <xf numFmtId="2" fontId="3" fillId="34" borderId="48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3" borderId="16" xfId="0" applyFill="1" applyBorder="1" applyAlignment="1">
      <alignment wrapText="1"/>
    </xf>
    <xf numFmtId="2" fontId="3" fillId="34" borderId="13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right"/>
    </xf>
    <xf numFmtId="0" fontId="0" fillId="33" borderId="61" xfId="0" applyFill="1" applyBorder="1" applyAlignment="1">
      <alignment wrapText="1"/>
    </xf>
    <xf numFmtId="2" fontId="0" fillId="0" borderId="64" xfId="0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0" fontId="0" fillId="33" borderId="66" xfId="0" applyFill="1" applyBorder="1" applyAlignment="1">
      <alignment wrapText="1"/>
    </xf>
    <xf numFmtId="0" fontId="3" fillId="34" borderId="67" xfId="0" applyFon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42" xfId="0" applyFill="1" applyBorder="1" applyAlignment="1">
      <alignment/>
    </xf>
    <xf numFmtId="0" fontId="0" fillId="34" borderId="17" xfId="0" applyFill="1" applyBorder="1" applyAlignment="1">
      <alignment horizontal="center" wrapText="1"/>
    </xf>
    <xf numFmtId="0" fontId="0" fillId="0" borderId="6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70" xfId="0" applyFill="1" applyBorder="1" applyAlignment="1">
      <alignment/>
    </xf>
    <xf numFmtId="3" fontId="0" fillId="33" borderId="68" xfId="0" applyNumberFormat="1" applyFill="1" applyBorder="1" applyAlignment="1">
      <alignment/>
    </xf>
    <xf numFmtId="3" fontId="0" fillId="33" borderId="69" xfId="0" applyNumberForma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69" xfId="0" applyFill="1" applyBorder="1" applyAlignment="1">
      <alignment/>
    </xf>
    <xf numFmtId="0" fontId="6" fillId="34" borderId="17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right"/>
    </xf>
    <xf numFmtId="0" fontId="0" fillId="34" borderId="36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4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4" borderId="2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74"/>
  <sheetViews>
    <sheetView tabSelected="1" zoomScale="80" zoomScaleNormal="80" zoomScalePageLayoutView="0" workbookViewId="0" topLeftCell="A1">
      <selection activeCell="D5" sqref="D5:J5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8" max="8" width="10.875" style="0" customWidth="1"/>
    <col min="9" max="9" width="12.00390625" style="0" customWidth="1"/>
    <col min="10" max="10" width="11.625" style="0" customWidth="1"/>
    <col min="11" max="11" width="12.00390625" style="0" customWidth="1"/>
    <col min="12" max="12" width="12.375" style="0" customWidth="1"/>
    <col min="13" max="13" width="10.25390625" style="0" customWidth="1"/>
    <col min="14" max="14" width="4.875" style="42" customWidth="1"/>
    <col min="15" max="15" width="10.25390625" style="42" customWidth="1"/>
    <col min="16" max="16" width="8.875" style="0" customWidth="1"/>
    <col min="17" max="17" width="17.875" style="0" customWidth="1"/>
    <col min="21" max="21" width="9.25390625" style="0" customWidth="1"/>
    <col min="22" max="25" width="9.75390625" style="0" customWidth="1"/>
  </cols>
  <sheetData>
    <row r="1" spans="1:13" ht="12.75">
      <c r="A1" s="126" t="s">
        <v>31</v>
      </c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</row>
    <row r="2" spans="1:256" ht="12.75">
      <c r="A2" s="126" t="s">
        <v>80</v>
      </c>
      <c r="B2" s="126"/>
      <c r="C2" s="126"/>
      <c r="D2" s="126"/>
      <c r="E2" s="129"/>
      <c r="F2" s="129"/>
      <c r="G2" s="129"/>
      <c r="H2" s="129"/>
      <c r="I2" s="129"/>
      <c r="J2" s="129"/>
      <c r="K2" s="129"/>
      <c r="L2" s="129"/>
      <c r="M2" s="129"/>
      <c r="N2" s="44"/>
      <c r="O2" s="44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13" ht="13.5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25" ht="12.75" customHeight="1">
      <c r="A4" s="184" t="s">
        <v>3</v>
      </c>
      <c r="B4" s="186" t="s">
        <v>4</v>
      </c>
      <c r="C4" s="188" t="s">
        <v>10</v>
      </c>
      <c r="D4" s="183" t="s">
        <v>1</v>
      </c>
      <c r="E4" s="183"/>
      <c r="F4" s="183"/>
      <c r="G4" s="183"/>
      <c r="H4" s="183"/>
      <c r="I4" s="52"/>
      <c r="J4" s="52"/>
      <c r="K4" s="52"/>
      <c r="L4" s="14"/>
      <c r="M4" s="14"/>
      <c r="N4" s="181" t="s">
        <v>82</v>
      </c>
      <c r="O4" s="11"/>
      <c r="Q4" s="81" t="s">
        <v>23</v>
      </c>
      <c r="R4" s="82"/>
      <c r="S4" s="82"/>
      <c r="T4" s="82"/>
      <c r="U4" s="84"/>
      <c r="V4" s="58"/>
      <c r="W4" s="58"/>
      <c r="X4" s="58"/>
      <c r="Y4" s="58"/>
    </row>
    <row r="5" spans="1:25" s="3" customFormat="1" ht="57" customHeight="1" thickBot="1">
      <c r="A5" s="185"/>
      <c r="B5" s="187"/>
      <c r="C5" s="189"/>
      <c r="D5" s="120" t="s">
        <v>32</v>
      </c>
      <c r="E5" s="57" t="s">
        <v>81</v>
      </c>
      <c r="F5" s="57" t="s">
        <v>78</v>
      </c>
      <c r="G5" s="57" t="s">
        <v>83</v>
      </c>
      <c r="H5" s="57" t="s">
        <v>84</v>
      </c>
      <c r="I5" s="57" t="s">
        <v>86</v>
      </c>
      <c r="J5" s="57" t="s">
        <v>87</v>
      </c>
      <c r="K5" s="57" t="s">
        <v>29</v>
      </c>
      <c r="L5" s="24" t="s">
        <v>11</v>
      </c>
      <c r="M5" s="24" t="s">
        <v>15</v>
      </c>
      <c r="N5" s="182"/>
      <c r="O5" s="73"/>
      <c r="Q5" s="83" t="s">
        <v>25</v>
      </c>
      <c r="R5" s="59" t="s">
        <v>81</v>
      </c>
      <c r="S5" s="59" t="s">
        <v>78</v>
      </c>
      <c r="T5" s="60" t="s">
        <v>83</v>
      </c>
      <c r="U5" s="60" t="s">
        <v>84</v>
      </c>
      <c r="V5" s="60" t="s">
        <v>86</v>
      </c>
      <c r="W5" s="60" t="s">
        <v>87</v>
      </c>
      <c r="X5" s="60" t="s">
        <v>29</v>
      </c>
      <c r="Y5" s="59"/>
    </row>
    <row r="6" spans="1:25" ht="12.75">
      <c r="A6" s="5" t="s">
        <v>33</v>
      </c>
      <c r="B6" s="6" t="s">
        <v>34</v>
      </c>
      <c r="C6" s="7" t="str">
        <f>A6&amp;" "&amp;B6</f>
        <v>Исаева Юлия</v>
      </c>
      <c r="D6" s="117">
        <f>VLOOKUP($A6&amp;$B6,'15.03.2008'!$L$9:$M$25,2,FALSE)</f>
        <v>121.74437096444731</v>
      </c>
      <c r="E6" s="53">
        <v>0</v>
      </c>
      <c r="F6" s="53">
        <v>0</v>
      </c>
      <c r="G6" s="151">
        <f>VLOOKUP($A6&amp;$B6,'28.06.2008'!$L$9:$M$27,2,FALSE)</f>
        <v>182.65850716412095</v>
      </c>
      <c r="H6" s="151">
        <f>VLOOKUP($A6&amp;$B6,'26.07.2008'!$L$9:$M$27,2,FALSE)</f>
        <v>144.375</v>
      </c>
      <c r="I6" s="53">
        <v>0</v>
      </c>
      <c r="J6" s="151">
        <f>VLOOKUP($A6&amp;$B6,'10.08.2008'!$L$9:$M$27,2,FALSE)</f>
        <v>117.50396208338609</v>
      </c>
      <c r="K6" s="53">
        <v>0</v>
      </c>
      <c r="L6" s="108">
        <f aca="true" t="shared" si="0" ref="L6:L20">LARGE(D6:K6,1)+LARGE(D6:K6,2)+LARGE(D6:K6,3)</f>
        <v>448.7778781285682</v>
      </c>
      <c r="M6" s="32">
        <v>1</v>
      </c>
      <c r="N6" s="158">
        <v>0</v>
      </c>
      <c r="O6" s="74"/>
      <c r="Q6" s="72" t="str">
        <f>A6&amp;B6</f>
        <v>ИсаеваЮлия</v>
      </c>
      <c r="R6" s="61">
        <f aca="true" t="shared" si="1" ref="R6:R40">D6</f>
        <v>121.74437096444731</v>
      </c>
      <c r="S6" s="62">
        <f aca="true" t="shared" si="2" ref="S6:S40">D6+E6</f>
        <v>121.74437096444731</v>
      </c>
      <c r="T6" s="62">
        <f aca="true" t="shared" si="3" ref="T6:T40">SUM(D6:F6)</f>
        <v>121.74437096444731</v>
      </c>
      <c r="U6" s="62">
        <f>LARGE($D6:G6,1)+LARGE($D6:G6,2)+LARGE($D6:G6,3)</f>
        <v>304.40287812856826</v>
      </c>
      <c r="V6" s="62">
        <f>LARGE($D6:H6,1)+LARGE($D6:H6,2)+LARGE($D6:H6,3)</f>
        <v>448.7778781285682</v>
      </c>
      <c r="W6" s="62">
        <f>LARGE($D6:I6,1)+LARGE($D6:I6,2)+LARGE($D6:I6,3)</f>
        <v>448.7778781285682</v>
      </c>
      <c r="X6" s="62">
        <f>LARGE($D6:J6,1)+LARGE($D6:J6,2)+LARGE($D6:J6,3)</f>
        <v>448.7778781285682</v>
      </c>
      <c r="Y6" s="62">
        <f>LARGE($D6:K6,1)+LARGE($D6:K6,2)+LARGE($D6:K6,3)</f>
        <v>448.7778781285682</v>
      </c>
    </row>
    <row r="7" spans="1:25" ht="12.75">
      <c r="A7" s="8" t="s">
        <v>43</v>
      </c>
      <c r="B7" s="1" t="s">
        <v>44</v>
      </c>
      <c r="C7" s="9" t="str">
        <f aca="true" t="shared" si="4" ref="C7:C31">A7&amp;" "&amp;B7</f>
        <v>Лысенко Кристина</v>
      </c>
      <c r="D7" s="117">
        <f>VLOOKUP($A7&amp;$B7,'15.03.2008'!$L$9:$M$25,2,FALSE)</f>
        <v>139.84150718889217</v>
      </c>
      <c r="E7" s="53">
        <v>0</v>
      </c>
      <c r="F7" s="53">
        <v>0</v>
      </c>
      <c r="G7" s="151">
        <f>VLOOKUP($A7&amp;$B7,'28.06.2008'!$L$9:$M$27,2,FALSE)</f>
        <v>155.2597310895028</v>
      </c>
      <c r="H7" s="151">
        <f>VLOOKUP($A7&amp;$B7,'26.07.2008'!$L$9:$M$27,2,FALSE)</f>
        <v>76.125</v>
      </c>
      <c r="I7" s="53">
        <v>0</v>
      </c>
      <c r="J7" s="151">
        <f>VLOOKUP($A7&amp;$B7,'10.08.2008'!$L$9:$M$27,2,FALSE)</f>
        <v>99.87836777087819</v>
      </c>
      <c r="K7" s="53">
        <v>0</v>
      </c>
      <c r="L7" s="108">
        <f t="shared" si="0"/>
        <v>394.9796060492731</v>
      </c>
      <c r="M7" s="33">
        <v>2</v>
      </c>
      <c r="N7" s="158">
        <v>0</v>
      </c>
      <c r="O7" s="74"/>
      <c r="Q7" s="72" t="str">
        <f aca="true" t="shared" si="5" ref="Q7:Q66">A7&amp;B7</f>
        <v>ЛысенкоКристина</v>
      </c>
      <c r="R7" s="61">
        <f t="shared" si="1"/>
        <v>139.84150718889217</v>
      </c>
      <c r="S7" s="62">
        <f t="shared" si="2"/>
        <v>139.84150718889217</v>
      </c>
      <c r="T7" s="62">
        <f t="shared" si="3"/>
        <v>139.84150718889217</v>
      </c>
      <c r="U7" s="62">
        <f>LARGE($D7:G7,1)+LARGE($D7:G7,2)+LARGE($D7:G7,3)</f>
        <v>295.10123827839493</v>
      </c>
      <c r="V7" s="62">
        <f>LARGE($D7:H7,1)+LARGE($D7:H7,2)+LARGE($D7:H7,3)</f>
        <v>371.22623827839493</v>
      </c>
      <c r="W7" s="62">
        <f>LARGE($D7:I7,1)+LARGE($D7:I7,2)+LARGE($D7:I7,3)</f>
        <v>371.22623827839493</v>
      </c>
      <c r="X7" s="62">
        <f>LARGE($D7:J7,1)+LARGE($D7:J7,2)+LARGE($D7:J7,3)</f>
        <v>394.9796060492731</v>
      </c>
      <c r="Y7" s="62">
        <f>LARGE($D7:K7,1)+LARGE($D7:K7,2)+LARGE($D7:K7,3)</f>
        <v>394.9796060492731</v>
      </c>
    </row>
    <row r="8" spans="1:25" ht="12.75">
      <c r="A8" s="8" t="s">
        <v>36</v>
      </c>
      <c r="B8" s="1" t="s">
        <v>37</v>
      </c>
      <c r="C8" s="9" t="str">
        <f t="shared" si="4"/>
        <v>Зеленова Надежда</v>
      </c>
      <c r="D8" s="151">
        <f>VLOOKUP($A8&amp;$B8,'15.03.2008'!$L$9:$M$25,2,FALSE)</f>
        <v>105.29242894222469</v>
      </c>
      <c r="E8" s="53">
        <v>0</v>
      </c>
      <c r="F8" s="151">
        <f>VLOOKUP($A8&amp;$B8,'17.05.2008'!$L$9:$M$26,2,FALSE)</f>
        <v>99.30405568797116</v>
      </c>
      <c r="G8" s="151">
        <f>VLOOKUP($A8&amp;$B8,'28.06.2008'!$L$9:$M$27,2,FALSE)</f>
        <v>116.9014445850374</v>
      </c>
      <c r="H8" s="53">
        <v>0</v>
      </c>
      <c r="I8" s="53">
        <v>0</v>
      </c>
      <c r="J8" s="151">
        <f>VLOOKUP($A8&amp;$B8,'10.08.2008'!$L$9:$M$27,2,FALSE)</f>
        <v>86.95293194170571</v>
      </c>
      <c r="K8" s="53">
        <v>0</v>
      </c>
      <c r="L8" s="108">
        <f t="shared" si="0"/>
        <v>321.4979292152333</v>
      </c>
      <c r="M8" s="33">
        <v>3</v>
      </c>
      <c r="N8" s="158">
        <v>0</v>
      </c>
      <c r="O8" s="74"/>
      <c r="Q8" s="72" t="str">
        <f t="shared" si="5"/>
        <v>ЗеленоваНадежда</v>
      </c>
      <c r="R8" s="61">
        <f t="shared" si="1"/>
        <v>105.29242894222469</v>
      </c>
      <c r="S8" s="62">
        <f t="shared" si="2"/>
        <v>105.29242894222469</v>
      </c>
      <c r="T8" s="62">
        <f t="shared" si="3"/>
        <v>204.59648463019585</v>
      </c>
      <c r="U8" s="62">
        <f>LARGE($D8:G8,1)+LARGE($D8:G8,2)+LARGE($D8:G8,3)</f>
        <v>321.4979292152333</v>
      </c>
      <c r="V8" s="62">
        <f>LARGE($D8:H8,1)+LARGE($D8:H8,2)+LARGE($D8:H8,3)</f>
        <v>321.4979292152333</v>
      </c>
      <c r="W8" s="62">
        <f>LARGE($D8:I8,1)+LARGE($D8:I8,2)+LARGE($D8:I8,3)</f>
        <v>321.4979292152333</v>
      </c>
      <c r="X8" s="62">
        <f>LARGE($D8:J8,1)+LARGE($D8:J8,2)+LARGE($D8:J8,3)</f>
        <v>321.4979292152333</v>
      </c>
      <c r="Y8" s="62">
        <f>LARGE($D8:K8,1)+LARGE($D8:K8,2)+LARGE($D8:K8,3)</f>
        <v>321.4979292152333</v>
      </c>
    </row>
    <row r="9" spans="1:25" ht="12.75">
      <c r="A9" s="8" t="s">
        <v>50</v>
      </c>
      <c r="B9" s="1" t="s">
        <v>51</v>
      </c>
      <c r="C9" s="9" t="str">
        <f t="shared" si="4"/>
        <v>Семенова Полина</v>
      </c>
      <c r="D9" s="53">
        <v>0</v>
      </c>
      <c r="E9" s="151">
        <f>VLOOKUP($A9&amp;$B9,'10.05.2008'!$L$9:$M$25,2,FALSE)</f>
        <v>154.9125</v>
      </c>
      <c r="F9" s="53">
        <v>0</v>
      </c>
      <c r="G9" s="53">
        <v>0</v>
      </c>
      <c r="H9" s="53">
        <v>0</v>
      </c>
      <c r="I9" s="151">
        <f>VLOOKUP($A9&amp;$B9,'03.08.2008'!$L$9:$M$25,2,FALSE)</f>
        <v>134.865</v>
      </c>
      <c r="J9" s="53">
        <v>0</v>
      </c>
      <c r="K9" s="53">
        <v>0</v>
      </c>
      <c r="L9" s="108">
        <f t="shared" si="0"/>
        <v>289.77750000000003</v>
      </c>
      <c r="M9" s="33">
        <v>4</v>
      </c>
      <c r="N9" s="158" t="s">
        <v>85</v>
      </c>
      <c r="O9" s="74"/>
      <c r="Q9" s="72" t="str">
        <f t="shared" si="5"/>
        <v>СеменоваПолина</v>
      </c>
      <c r="R9" s="61">
        <f t="shared" si="1"/>
        <v>0</v>
      </c>
      <c r="S9" s="62">
        <f t="shared" si="2"/>
        <v>154.9125</v>
      </c>
      <c r="T9" s="62">
        <f t="shared" si="3"/>
        <v>154.9125</v>
      </c>
      <c r="U9" s="62">
        <f>LARGE($D9:G9,1)+LARGE($D9:G9,2)+LARGE($D9:G9,3)</f>
        <v>154.9125</v>
      </c>
      <c r="V9" s="62">
        <f>LARGE($D9:H9,1)+LARGE($D9:H9,2)+LARGE($D9:H9,3)</f>
        <v>154.9125</v>
      </c>
      <c r="W9" s="62">
        <f>LARGE($D9:I9,1)+LARGE($D9:I9,2)+LARGE($D9:I9,3)</f>
        <v>289.77750000000003</v>
      </c>
      <c r="X9" s="62">
        <f>LARGE($D9:J9,1)+LARGE($D9:J9,2)+LARGE($D9:J9,3)</f>
        <v>289.77750000000003</v>
      </c>
      <c r="Y9" s="62">
        <f>LARGE($D9:K9,1)+LARGE($D9:K9,2)+LARGE($D9:K9,3)</f>
        <v>289.77750000000003</v>
      </c>
    </row>
    <row r="10" spans="1:25" ht="12.75">
      <c r="A10" s="8" t="s">
        <v>49</v>
      </c>
      <c r="B10" s="1" t="s">
        <v>46</v>
      </c>
      <c r="C10" s="9" t="str">
        <f t="shared" si="4"/>
        <v>Баркова Ольга</v>
      </c>
      <c r="D10" s="116">
        <v>0</v>
      </c>
      <c r="E10" s="53">
        <v>0</v>
      </c>
      <c r="F10" s="53">
        <v>0</v>
      </c>
      <c r="G10" s="151">
        <f>VLOOKUP($A10&amp;$B10,'28.06.2008'!$L$9:$M$27,2,FALSE)</f>
        <v>135.1672953014495</v>
      </c>
      <c r="H10" s="151">
        <f>VLOOKUP($A10&amp;$B10,'26.07.2008'!$L$9:$M$27,2,FALSE)</f>
        <v>105</v>
      </c>
      <c r="I10" s="53">
        <v>0</v>
      </c>
      <c r="J10" s="53">
        <v>0</v>
      </c>
      <c r="K10" s="53">
        <v>0</v>
      </c>
      <c r="L10" s="108">
        <f t="shared" si="0"/>
        <v>240.1672953014495</v>
      </c>
      <c r="M10" s="33">
        <v>5</v>
      </c>
      <c r="N10" s="159">
        <v>-1</v>
      </c>
      <c r="O10" s="74"/>
      <c r="Q10" s="72" t="str">
        <f t="shared" si="5"/>
        <v>БарковаОльга</v>
      </c>
      <c r="R10" s="61">
        <f t="shared" si="1"/>
        <v>0</v>
      </c>
      <c r="S10" s="62">
        <f t="shared" si="2"/>
        <v>0</v>
      </c>
      <c r="T10" s="62">
        <f t="shared" si="3"/>
        <v>0</v>
      </c>
      <c r="U10" s="62">
        <f>LARGE($D10:G10,1)+LARGE($D10:G10,2)+LARGE($D10:G10,3)</f>
        <v>135.1672953014495</v>
      </c>
      <c r="V10" s="62">
        <f>LARGE($D10:H10,1)+LARGE($D10:H10,2)+LARGE($D10:H10,3)</f>
        <v>240.1672953014495</v>
      </c>
      <c r="W10" s="62">
        <f>LARGE($D10:I10,1)+LARGE($D10:I10,2)+LARGE($D10:I10,3)</f>
        <v>240.1672953014495</v>
      </c>
      <c r="X10" s="62">
        <f>LARGE($D10:J10,1)+LARGE($D10:J10,2)+LARGE($D10:J10,3)</f>
        <v>240.1672953014495</v>
      </c>
      <c r="Y10" s="62">
        <f>LARGE($D10:K10,1)+LARGE($D10:K10,2)+LARGE($D10:K10,3)</f>
        <v>240.1672953014495</v>
      </c>
    </row>
    <row r="11" spans="1:25" ht="12.75">
      <c r="A11" s="8" t="s">
        <v>45</v>
      </c>
      <c r="B11" s="1" t="s">
        <v>46</v>
      </c>
      <c r="C11" s="9" t="str">
        <f t="shared" si="4"/>
        <v>Фадина Ольга</v>
      </c>
      <c r="D11" s="117">
        <f>VLOOKUP($A11&amp;$B11,'15.03.2008'!$L$9:$M$25,2,FALSE)</f>
        <v>90.48568112222434</v>
      </c>
      <c r="E11" s="53">
        <v>0</v>
      </c>
      <c r="F11" s="151">
        <f>VLOOKUP($A11&amp;$B11,'17.05.2008'!$L$9:$M$26,2,FALSE)</f>
        <v>54.617230628384135</v>
      </c>
      <c r="G11" s="151">
        <f>VLOOKUP($A11&amp;$B11,'28.06.2008'!$L$9:$M$27,2,FALSE)</f>
        <v>62.10389243580112</v>
      </c>
      <c r="H11" s="151">
        <f>VLOOKUP($A11&amp;$B11,'26.07.2008'!$L$9:$M$27,2,FALSE)</f>
        <v>47.25</v>
      </c>
      <c r="I11" s="53">
        <v>0</v>
      </c>
      <c r="J11" s="151">
        <f>VLOOKUP($A11&amp;$B11,'10.08.2008'!$L$9:$M$27,2,FALSE)</f>
        <v>75.2025357333671</v>
      </c>
      <c r="K11" s="53">
        <v>0</v>
      </c>
      <c r="L11" s="108">
        <f t="shared" si="0"/>
        <v>227.79210929139256</v>
      </c>
      <c r="M11" s="33">
        <v>6</v>
      </c>
      <c r="N11" s="159">
        <v>-1</v>
      </c>
      <c r="O11" s="74"/>
      <c r="Q11" s="72" t="str">
        <f t="shared" si="5"/>
        <v>ФадинаОльга</v>
      </c>
      <c r="R11" s="61">
        <f t="shared" si="1"/>
        <v>90.48568112222434</v>
      </c>
      <c r="S11" s="62">
        <f t="shared" si="2"/>
        <v>90.48568112222434</v>
      </c>
      <c r="T11" s="62">
        <f t="shared" si="3"/>
        <v>145.10291175060848</v>
      </c>
      <c r="U11" s="62">
        <f>LARGE($D11:G11,1)+LARGE($D11:G11,2)+LARGE($D11:G11,3)</f>
        <v>207.20680418640958</v>
      </c>
      <c r="V11" s="62">
        <f>LARGE($D11:H11,1)+LARGE($D11:H11,2)+LARGE($D11:H11,3)</f>
        <v>207.20680418640958</v>
      </c>
      <c r="W11" s="62">
        <f>LARGE($D11:I11,1)+LARGE($D11:I11,2)+LARGE($D11:I11,3)</f>
        <v>207.20680418640958</v>
      </c>
      <c r="X11" s="62">
        <f>LARGE($D11:J11,1)+LARGE($D11:J11,2)+LARGE($D11:J11,3)</f>
        <v>227.79210929139256</v>
      </c>
      <c r="Y11" s="62">
        <f>LARGE($D11:K11,1)+LARGE($D11:K11,2)+LARGE($D11:K11,3)</f>
        <v>227.79210929139256</v>
      </c>
    </row>
    <row r="12" spans="1:25" ht="12.75">
      <c r="A12" s="8" t="s">
        <v>38</v>
      </c>
      <c r="B12" s="1" t="s">
        <v>39</v>
      </c>
      <c r="C12" s="9" t="str">
        <f t="shared" si="4"/>
        <v>Маслова Наталия</v>
      </c>
      <c r="D12" s="53">
        <v>0</v>
      </c>
      <c r="E12" s="53">
        <v>0</v>
      </c>
      <c r="F12" s="151">
        <f>VLOOKUP($A12&amp;$B12,'17.05.2008'!$L$9:$M$26,2,FALSE)</f>
        <v>84.40844733477547</v>
      </c>
      <c r="G12" s="151">
        <f>VLOOKUP($A12&amp;$B12,'28.06.2008'!$L$9:$M$27,2,FALSE)</f>
        <v>73.06340286564837</v>
      </c>
      <c r="H12" s="53">
        <v>0</v>
      </c>
      <c r="I12" s="53">
        <v>0</v>
      </c>
      <c r="J12" s="151">
        <f>VLOOKUP($A12&amp;$B12,'10.08.2008'!$L$9:$M$27,2,FALSE)</f>
        <v>64.62717914586236</v>
      </c>
      <c r="K12" s="53">
        <v>0</v>
      </c>
      <c r="L12" s="108">
        <f t="shared" si="0"/>
        <v>222.0990293462862</v>
      </c>
      <c r="M12" s="33">
        <v>7</v>
      </c>
      <c r="N12" s="158">
        <v>0</v>
      </c>
      <c r="O12" s="74"/>
      <c r="Q12" s="72" t="str">
        <f t="shared" si="5"/>
        <v>МасловаНаталия</v>
      </c>
      <c r="R12" s="61">
        <f t="shared" si="1"/>
        <v>0</v>
      </c>
      <c r="S12" s="62">
        <f t="shared" si="2"/>
        <v>0</v>
      </c>
      <c r="T12" s="62">
        <f t="shared" si="3"/>
        <v>84.40844733477547</v>
      </c>
      <c r="U12" s="62">
        <f>LARGE($D12:G12,1)+LARGE($D12:G12,2)+LARGE($D12:G12,3)</f>
        <v>157.47185020042383</v>
      </c>
      <c r="V12" s="62">
        <f>LARGE($D12:H12,1)+LARGE($D12:H12,2)+LARGE($D12:H12,3)</f>
        <v>157.47185020042383</v>
      </c>
      <c r="W12" s="62">
        <f>LARGE($D12:I12,1)+LARGE($D12:I12,2)+LARGE($D12:I12,3)</f>
        <v>157.47185020042383</v>
      </c>
      <c r="X12" s="62">
        <f>LARGE($D12:J12,1)+LARGE($D12:J12,2)+LARGE($D12:J12,3)</f>
        <v>222.0990293462862</v>
      </c>
      <c r="Y12" s="62">
        <f>LARGE($D12:K12,1)+LARGE($D12:K12,2)+LARGE($D12:K12,3)</f>
        <v>222.0990293462862</v>
      </c>
    </row>
    <row r="13" spans="1:25" ht="12.75">
      <c r="A13" s="8" t="s">
        <v>75</v>
      </c>
      <c r="B13" s="1" t="s">
        <v>76</v>
      </c>
      <c r="C13" s="9" t="str">
        <f t="shared" si="4"/>
        <v>Глухова Маргарита</v>
      </c>
      <c r="D13" s="53">
        <v>0</v>
      </c>
      <c r="E13" s="53">
        <v>0</v>
      </c>
      <c r="F13" s="151">
        <f>VLOOKUP($A13&amp;$B13,'17.05.2008'!$L$9:$M$26,2,FALSE)</f>
        <v>73.48500120909866</v>
      </c>
      <c r="G13" s="151">
        <f>VLOOKUP($A13&amp;$B13,'28.06.2008'!$L$9:$M$27,2,FALSE)</f>
        <v>85.84949836713685</v>
      </c>
      <c r="H13" s="53">
        <v>0</v>
      </c>
      <c r="I13" s="53">
        <v>0</v>
      </c>
      <c r="J13" s="53">
        <v>0</v>
      </c>
      <c r="K13" s="53">
        <v>0</v>
      </c>
      <c r="L13" s="108">
        <f t="shared" si="0"/>
        <v>159.3344995762355</v>
      </c>
      <c r="M13" s="33">
        <v>8</v>
      </c>
      <c r="N13" s="159">
        <v>-2</v>
      </c>
      <c r="O13" s="74"/>
      <c r="Q13" s="72" t="str">
        <f t="shared" si="5"/>
        <v>ГлуховаМаргарита</v>
      </c>
      <c r="R13" s="61">
        <f t="shared" si="1"/>
        <v>0</v>
      </c>
      <c r="S13" s="62">
        <f t="shared" si="2"/>
        <v>0</v>
      </c>
      <c r="T13" s="62">
        <f t="shared" si="3"/>
        <v>73.48500120909866</v>
      </c>
      <c r="U13" s="62">
        <f>LARGE($D13:G13,1)+LARGE($D13:G13,2)+LARGE($D13:G13,3)</f>
        <v>159.3344995762355</v>
      </c>
      <c r="V13" s="62">
        <f>LARGE($D13:H13,1)+LARGE($D13:H13,2)+LARGE($D13:H13,3)</f>
        <v>159.3344995762355</v>
      </c>
      <c r="W13" s="62">
        <f>LARGE($D13:I13,1)+LARGE($D13:I13,2)+LARGE($D13:I13,3)</f>
        <v>159.3344995762355</v>
      </c>
      <c r="X13" s="62">
        <f>LARGE($D13:J13,1)+LARGE($D13:J13,2)+LARGE($D13:J13,3)</f>
        <v>159.3344995762355</v>
      </c>
      <c r="Y13" s="62">
        <f>LARGE($D13:K13,1)+LARGE($D13:K13,2)+LARGE($D13:K13,3)</f>
        <v>159.3344995762355</v>
      </c>
    </row>
    <row r="14" spans="1:25" ht="12.75">
      <c r="A14" s="8" t="s">
        <v>41</v>
      </c>
      <c r="B14" s="1" t="s">
        <v>42</v>
      </c>
      <c r="C14" s="9" t="str">
        <f t="shared" si="4"/>
        <v>Сурмач Екатерина</v>
      </c>
      <c r="D14" s="53">
        <v>0</v>
      </c>
      <c r="E14" s="53">
        <v>0</v>
      </c>
      <c r="F14" s="53">
        <v>0</v>
      </c>
      <c r="G14" s="151">
        <f>VLOOKUP($A14&amp;$B14,'28.06.2008'!$L$9:$M$27,2,FALSE)</f>
        <v>100.46217894026651</v>
      </c>
      <c r="H14" s="151">
        <f>VLOOKUP($A14&amp;$B14,'26.07.2008'!$L$9:$M$27,2,FALSE)</f>
        <v>52.5</v>
      </c>
      <c r="I14" s="53">
        <v>0</v>
      </c>
      <c r="J14" s="53">
        <v>0</v>
      </c>
      <c r="K14" s="53">
        <v>0</v>
      </c>
      <c r="L14" s="108">
        <f t="shared" si="0"/>
        <v>152.9621789402665</v>
      </c>
      <c r="M14" s="33">
        <v>9</v>
      </c>
      <c r="N14" s="158">
        <v>0</v>
      </c>
      <c r="O14" s="74"/>
      <c r="Q14" s="72" t="str">
        <f t="shared" si="5"/>
        <v>СурмачЕкатерина</v>
      </c>
      <c r="R14" s="61">
        <f t="shared" si="1"/>
        <v>0</v>
      </c>
      <c r="S14" s="62">
        <f t="shared" si="2"/>
        <v>0</v>
      </c>
      <c r="T14" s="62">
        <f t="shared" si="3"/>
        <v>0</v>
      </c>
      <c r="U14" s="62">
        <f>LARGE($D14:G14,1)+LARGE($D14:G14,2)+LARGE($D14:G14,3)</f>
        <v>100.46217894026651</v>
      </c>
      <c r="V14" s="62">
        <f>LARGE($D14:H14,1)+LARGE($D14:H14,2)+LARGE($D14:H14,3)</f>
        <v>152.9621789402665</v>
      </c>
      <c r="W14" s="62">
        <f>LARGE($D14:I14,1)+LARGE($D14:I14,2)+LARGE($D14:I14,3)</f>
        <v>152.9621789402665</v>
      </c>
      <c r="X14" s="62">
        <f>LARGE($D14:J14,1)+LARGE($D14:J14,2)+LARGE($D14:J14,3)</f>
        <v>152.9621789402665</v>
      </c>
      <c r="Y14" s="62">
        <f>LARGE($D14:K14,1)+LARGE($D14:K14,2)+LARGE($D14:K14,3)</f>
        <v>152.9621789402665</v>
      </c>
    </row>
    <row r="15" spans="1:25" ht="12.75">
      <c r="A15" s="8" t="s">
        <v>70</v>
      </c>
      <c r="B15" s="1" t="s">
        <v>42</v>
      </c>
      <c r="C15" s="9" t="str">
        <f t="shared" si="4"/>
        <v>Гришина Екатерина</v>
      </c>
      <c r="D15" s="151">
        <f>VLOOKUP($A15&amp;$B15,'15.03.2008'!$L$9:$M$25,2,FALSE)</f>
        <v>77.32412750444627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108">
        <f t="shared" si="0"/>
        <v>77.32412750444627</v>
      </c>
      <c r="M15" s="33">
        <v>10</v>
      </c>
      <c r="N15" s="158">
        <v>0</v>
      </c>
      <c r="O15" s="74"/>
      <c r="Q15" s="72" t="str">
        <f t="shared" si="5"/>
        <v>ГришинаЕкатерина</v>
      </c>
      <c r="R15" s="61">
        <f t="shared" si="1"/>
        <v>77.32412750444627</v>
      </c>
      <c r="S15" s="62">
        <f t="shared" si="2"/>
        <v>77.32412750444627</v>
      </c>
      <c r="T15" s="62">
        <f t="shared" si="3"/>
        <v>77.32412750444627</v>
      </c>
      <c r="U15" s="62">
        <f>LARGE($D15:G15,1)+LARGE($D15:G15,2)+LARGE($D15:G15,3)</f>
        <v>77.32412750444627</v>
      </c>
      <c r="V15" s="62">
        <f>LARGE($D15:H15,1)+LARGE($D15:H15,2)+LARGE($D15:H15,3)</f>
        <v>77.32412750444627</v>
      </c>
      <c r="W15" s="62">
        <f>LARGE($D15:I15,1)+LARGE($D15:I15,2)+LARGE($D15:I15,3)</f>
        <v>77.32412750444627</v>
      </c>
      <c r="X15" s="62">
        <f>LARGE($D15:J15,1)+LARGE($D15:J15,2)+LARGE($D15:J15,3)</f>
        <v>77.32412750444627</v>
      </c>
      <c r="Y15" s="62">
        <f>LARGE($D15:K15,1)+LARGE($D15:K15,2)+LARGE($D15:K15,3)</f>
        <v>77.32412750444627</v>
      </c>
    </row>
    <row r="16" spans="1:25" ht="12.75">
      <c r="A16" s="8" t="s">
        <v>71</v>
      </c>
      <c r="B16" s="1" t="s">
        <v>69</v>
      </c>
      <c r="C16" s="9" t="str">
        <f t="shared" si="4"/>
        <v>Лозовая Дарья</v>
      </c>
      <c r="D16" s="151">
        <f>VLOOKUP($A16&amp;$B16,'15.03.2008'!$L$9:$M$25,2,FALSE)</f>
        <v>65.80776808889043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108">
        <f t="shared" si="0"/>
        <v>65.80776808889043</v>
      </c>
      <c r="M16" s="33">
        <v>11</v>
      </c>
      <c r="N16" s="158">
        <v>0</v>
      </c>
      <c r="O16" s="74"/>
      <c r="Q16" s="72" t="str">
        <f t="shared" si="5"/>
        <v>ЛозоваяДарья</v>
      </c>
      <c r="R16" s="61">
        <f t="shared" si="1"/>
        <v>65.80776808889043</v>
      </c>
      <c r="S16" s="62">
        <f t="shared" si="2"/>
        <v>65.80776808889043</v>
      </c>
      <c r="T16" s="62">
        <f t="shared" si="3"/>
        <v>65.80776808889043</v>
      </c>
      <c r="U16" s="62">
        <f>LARGE($D16:G16,1)+LARGE($D16:G16,2)+LARGE($D16:G16,3)</f>
        <v>65.80776808889043</v>
      </c>
      <c r="V16" s="62">
        <f>LARGE($D16:H16,1)+LARGE($D16:H16,2)+LARGE($D16:H16,3)</f>
        <v>65.80776808889043</v>
      </c>
      <c r="W16" s="62">
        <f>LARGE($D16:I16,1)+LARGE($D16:I16,2)+LARGE($D16:I16,3)</f>
        <v>65.80776808889043</v>
      </c>
      <c r="X16" s="62">
        <f>LARGE($D16:J16,1)+LARGE($D16:J16,2)+LARGE($D16:J16,3)</f>
        <v>65.80776808889043</v>
      </c>
      <c r="Y16" s="62">
        <f>LARGE($D16:K16,1)+LARGE($D16:K16,2)+LARGE($D16:K16,3)</f>
        <v>65.80776808889043</v>
      </c>
    </row>
    <row r="17" spans="1:25" ht="12.75">
      <c r="A17" s="8" t="s">
        <v>53</v>
      </c>
      <c r="B17" s="1" t="s">
        <v>54</v>
      </c>
      <c r="C17" s="9" t="str">
        <f t="shared" si="4"/>
        <v>Николаенко Мария</v>
      </c>
      <c r="D17" s="53">
        <v>0</v>
      </c>
      <c r="E17" s="53">
        <v>0</v>
      </c>
      <c r="F17" s="151">
        <f>VLOOKUP($A17&amp;$B17,'17.05.2008'!$L$9:$M$26,2,FALSE)</f>
        <v>63.554595640301535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108">
        <f t="shared" si="0"/>
        <v>63.554595640301535</v>
      </c>
      <c r="M17" s="33">
        <v>12</v>
      </c>
      <c r="N17" s="158">
        <v>0</v>
      </c>
      <c r="O17" s="74"/>
      <c r="Q17" s="72" t="str">
        <f t="shared" si="5"/>
        <v>НиколаенкоМария</v>
      </c>
      <c r="R17" s="61">
        <f t="shared" si="1"/>
        <v>0</v>
      </c>
      <c r="S17" s="62">
        <f t="shared" si="2"/>
        <v>0</v>
      </c>
      <c r="T17" s="62">
        <f t="shared" si="3"/>
        <v>63.554595640301535</v>
      </c>
      <c r="U17" s="62">
        <f>LARGE($D17:G17,1)+LARGE($D17:G17,2)+LARGE($D17:G17,3)</f>
        <v>63.554595640301535</v>
      </c>
      <c r="V17" s="62">
        <f>LARGE($D17:H17,1)+LARGE($D17:H17,2)+LARGE($D17:H17,3)</f>
        <v>63.554595640301535</v>
      </c>
      <c r="W17" s="62">
        <f>LARGE($D17:I17,1)+LARGE($D17:I17,2)+LARGE($D17:I17,3)</f>
        <v>63.554595640301535</v>
      </c>
      <c r="X17" s="62">
        <f>LARGE($D17:J17,1)+LARGE($D17:J17,2)+LARGE($D17:J17,3)</f>
        <v>63.554595640301535</v>
      </c>
      <c r="Y17" s="62">
        <f>LARGE($D17:K17,1)+LARGE($D17:K17,2)+LARGE($D17:K17,3)</f>
        <v>63.554595640301535</v>
      </c>
    </row>
    <row r="18" spans="1:25" ht="12.75">
      <c r="A18" s="8" t="s">
        <v>28</v>
      </c>
      <c r="B18" s="1" t="s">
        <v>69</v>
      </c>
      <c r="C18" s="9" t="str">
        <f t="shared" si="4"/>
        <v>Мелешкевич Дарья</v>
      </c>
      <c r="D18" s="151">
        <f>VLOOKUP($A18&amp;$B18,'15.03.2008'!$L$9:$M$25,2,FALSE)</f>
        <v>55.936602875556865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108">
        <f t="shared" si="0"/>
        <v>55.936602875556865</v>
      </c>
      <c r="M18" s="33">
        <v>13</v>
      </c>
      <c r="N18" s="158">
        <v>0</v>
      </c>
      <c r="O18" s="74"/>
      <c r="Q18" s="72" t="str">
        <f t="shared" si="5"/>
        <v>МелешкевичДарья</v>
      </c>
      <c r="R18" s="61">
        <f t="shared" si="1"/>
        <v>55.936602875556865</v>
      </c>
      <c r="S18" s="62">
        <f t="shared" si="2"/>
        <v>55.936602875556865</v>
      </c>
      <c r="T18" s="62">
        <f t="shared" si="3"/>
        <v>55.936602875556865</v>
      </c>
      <c r="U18" s="62">
        <f>LARGE($D18:G18,1)+LARGE($D18:G18,2)+LARGE($D18:G18,3)</f>
        <v>55.936602875556865</v>
      </c>
      <c r="V18" s="62">
        <f>LARGE($D18:H18,1)+LARGE($D18:H18,2)+LARGE($D18:H18,3)</f>
        <v>55.936602875556865</v>
      </c>
      <c r="W18" s="62">
        <f>LARGE($D18:I18,1)+LARGE($D18:I18,2)+LARGE($D18:I18,3)</f>
        <v>55.936602875556865</v>
      </c>
      <c r="X18" s="62">
        <f>LARGE($D18:J18,1)+LARGE($D18:J18,2)+LARGE($D18:J18,3)</f>
        <v>55.936602875556865</v>
      </c>
      <c r="Y18" s="62">
        <f>LARGE($D18:K18,1)+LARGE($D18:K18,2)+LARGE($D18:K18,3)</f>
        <v>55.936602875556865</v>
      </c>
    </row>
    <row r="19" spans="1:25" ht="12.75">
      <c r="A19" s="8" t="s">
        <v>61</v>
      </c>
      <c r="B19" s="1" t="s">
        <v>62</v>
      </c>
      <c r="C19" s="10" t="str">
        <f t="shared" si="4"/>
        <v>Новинская Елена</v>
      </c>
      <c r="D19" s="53">
        <v>0</v>
      </c>
      <c r="E19" s="53">
        <v>0</v>
      </c>
      <c r="F19" s="151">
        <f>VLOOKUP($A19&amp;$B19,'17.05.2008'!$L$9:$M$26,2,FALSE)</f>
        <v>46.67290617334644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108">
        <f t="shared" si="0"/>
        <v>46.67290617334644</v>
      </c>
      <c r="M19" s="33">
        <v>14</v>
      </c>
      <c r="N19" s="158">
        <v>0</v>
      </c>
      <c r="O19" s="74"/>
      <c r="Q19" s="72" t="str">
        <f t="shared" si="5"/>
        <v>НовинскаяЕлена</v>
      </c>
      <c r="R19" s="61">
        <f t="shared" si="1"/>
        <v>0</v>
      </c>
      <c r="S19" s="62">
        <f t="shared" si="2"/>
        <v>0</v>
      </c>
      <c r="T19" s="62">
        <f t="shared" si="3"/>
        <v>46.67290617334644</v>
      </c>
      <c r="U19" s="62">
        <f>LARGE($D19:G19,1)+LARGE($D19:G19,2)+LARGE($D19:G19,3)</f>
        <v>46.67290617334644</v>
      </c>
      <c r="V19" s="62">
        <f>LARGE($D19:H19,1)+LARGE($D19:H19,2)+LARGE($D19:H19,3)</f>
        <v>46.67290617334644</v>
      </c>
      <c r="W19" s="62">
        <f>LARGE($D19:I19,1)+LARGE($D19:I19,2)+LARGE($D19:I19,3)</f>
        <v>46.67290617334644</v>
      </c>
      <c r="X19" s="62">
        <f>LARGE($D19:J19,1)+LARGE($D19:J19,2)+LARGE($D19:J19,3)</f>
        <v>46.67290617334644</v>
      </c>
      <c r="Y19" s="62">
        <f>LARGE($D19:K19,1)+LARGE($D19:K19,2)+LARGE($D19:K19,3)</f>
        <v>46.67290617334644</v>
      </c>
    </row>
    <row r="20" spans="1:25" ht="12.75">
      <c r="A20" s="8" t="s">
        <v>47</v>
      </c>
      <c r="B20" s="1" t="s">
        <v>48</v>
      </c>
      <c r="C20" s="9" t="str">
        <f t="shared" si="4"/>
        <v>Гиндина Оксана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108">
        <f t="shared" si="0"/>
        <v>0</v>
      </c>
      <c r="M20" s="33"/>
      <c r="N20" s="160"/>
      <c r="O20" s="74"/>
      <c r="Q20" s="72" t="str">
        <f t="shared" si="5"/>
        <v>ГиндинаОксана</v>
      </c>
      <c r="R20" s="61">
        <f t="shared" si="1"/>
        <v>0</v>
      </c>
      <c r="S20" s="62">
        <f t="shared" si="2"/>
        <v>0</v>
      </c>
      <c r="T20" s="62">
        <f t="shared" si="3"/>
        <v>0</v>
      </c>
      <c r="U20" s="62">
        <f>LARGE($D20:G20,1)+LARGE($D20:G20,2)+LARGE($D20:G20,3)</f>
        <v>0</v>
      </c>
      <c r="V20" s="62">
        <f>LARGE($D20:H20,1)+LARGE($D20:H20,2)+LARGE($D20:H20,3)</f>
        <v>0</v>
      </c>
      <c r="W20" s="62">
        <f>LARGE($D20:I20,1)+LARGE($D20:I20,2)+LARGE($D20:I20,3)</f>
        <v>0</v>
      </c>
      <c r="X20" s="62">
        <f>LARGE($D20:J20,1)+LARGE($D20:J20,2)+LARGE($D20:J20,3)</f>
        <v>0</v>
      </c>
      <c r="Y20" s="62">
        <f>LARGE($D20:K20,1)+LARGE($D20:K20,2)+LARGE($D20:K20,3)</f>
        <v>0</v>
      </c>
    </row>
    <row r="21" spans="1:25" ht="12.75">
      <c r="A21" s="8" t="s">
        <v>52</v>
      </c>
      <c r="B21" s="1" t="s">
        <v>42</v>
      </c>
      <c r="C21" s="9" t="str">
        <f t="shared" si="4"/>
        <v>Романова Екатерина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108">
        <f aca="true" t="shared" si="6" ref="L21:L37">LARGE(D21:K21,1)+LARGE(D21:K21,2)+LARGE(D21:K21,3)</f>
        <v>0</v>
      </c>
      <c r="M21" s="33"/>
      <c r="N21" s="160"/>
      <c r="O21" s="74"/>
      <c r="Q21" s="72" t="str">
        <f t="shared" si="5"/>
        <v>РомановаЕкатерина</v>
      </c>
      <c r="R21" s="61">
        <f t="shared" si="1"/>
        <v>0</v>
      </c>
      <c r="S21" s="62">
        <f t="shared" si="2"/>
        <v>0</v>
      </c>
      <c r="T21" s="62">
        <f t="shared" si="3"/>
        <v>0</v>
      </c>
      <c r="U21" s="62">
        <f>LARGE($D21:G21,1)+LARGE($D21:G21,2)+LARGE($D21:G21,3)</f>
        <v>0</v>
      </c>
      <c r="V21" s="62">
        <f>LARGE($D21:H21,1)+LARGE($D21:H21,2)+LARGE($D21:H21,3)</f>
        <v>0</v>
      </c>
      <c r="W21" s="62">
        <f>LARGE($D21:I21,1)+LARGE($D21:I21,2)+LARGE($D21:I21,3)</f>
        <v>0</v>
      </c>
      <c r="X21" s="62">
        <f>LARGE($D21:J21,1)+LARGE($D21:J21,2)+LARGE($D21:J21,3)</f>
        <v>0</v>
      </c>
      <c r="Y21" s="62">
        <f>LARGE($D21:K21,1)+LARGE($D21:K21,2)+LARGE($D21:K21,3)</f>
        <v>0</v>
      </c>
    </row>
    <row r="22" spans="1:25" ht="12.75">
      <c r="A22" s="8" t="s">
        <v>55</v>
      </c>
      <c r="B22" s="1" t="s">
        <v>56</v>
      </c>
      <c r="C22" s="9" t="str">
        <f t="shared" si="4"/>
        <v>Крутенюк Анастасия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108">
        <f t="shared" si="6"/>
        <v>0</v>
      </c>
      <c r="M22" s="33"/>
      <c r="N22" s="159"/>
      <c r="O22" s="74"/>
      <c r="Q22" s="72" t="str">
        <f t="shared" si="5"/>
        <v>КрутенюкАнастасия</v>
      </c>
      <c r="R22" s="61">
        <f t="shared" si="1"/>
        <v>0</v>
      </c>
      <c r="S22" s="62">
        <f t="shared" si="2"/>
        <v>0</v>
      </c>
      <c r="T22" s="62">
        <f t="shared" si="3"/>
        <v>0</v>
      </c>
      <c r="U22" s="62">
        <f>LARGE($D22:G22,1)+LARGE($D22:G22,2)+LARGE($D22:G22,3)</f>
        <v>0</v>
      </c>
      <c r="V22" s="62">
        <f>LARGE($D22:H22,1)+LARGE($D22:H22,2)+LARGE($D22:H22,3)</f>
        <v>0</v>
      </c>
      <c r="W22" s="62">
        <f>LARGE($D22:I22,1)+LARGE($D22:I22,2)+LARGE($D22:I22,3)</f>
        <v>0</v>
      </c>
      <c r="X22" s="62">
        <f>LARGE($D22:J22,1)+LARGE($D22:J22,2)+LARGE($D22:J22,3)</f>
        <v>0</v>
      </c>
      <c r="Y22" s="62">
        <f>LARGE($D22:K22,1)+LARGE($D22:K22,2)+LARGE($D22:K22,3)</f>
        <v>0</v>
      </c>
    </row>
    <row r="23" spans="1:25" ht="12.75">
      <c r="A23" s="8" t="s">
        <v>57</v>
      </c>
      <c r="B23" s="1" t="s">
        <v>42</v>
      </c>
      <c r="C23" s="9" t="str">
        <f t="shared" si="4"/>
        <v>Соловьёва Екатерина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108">
        <f t="shared" si="6"/>
        <v>0</v>
      </c>
      <c r="M23" s="33"/>
      <c r="N23" s="160"/>
      <c r="O23" s="74"/>
      <c r="Q23" s="72" t="str">
        <f t="shared" si="5"/>
        <v>СоловьёваЕкатерина</v>
      </c>
      <c r="R23" s="61">
        <f t="shared" si="1"/>
        <v>0</v>
      </c>
      <c r="S23" s="62">
        <f t="shared" si="2"/>
        <v>0</v>
      </c>
      <c r="T23" s="62">
        <f t="shared" si="3"/>
        <v>0</v>
      </c>
      <c r="U23" s="62">
        <f>LARGE($D23:G23,1)+LARGE($D23:G23,2)+LARGE($D23:G23,3)</f>
        <v>0</v>
      </c>
      <c r="V23" s="62">
        <f>LARGE($D23:H23,1)+LARGE($D23:H23,2)+LARGE($D23:H23,3)</f>
        <v>0</v>
      </c>
      <c r="W23" s="62">
        <f>LARGE($D23:I23,1)+LARGE($D23:I23,2)+LARGE($D23:I23,3)</f>
        <v>0</v>
      </c>
      <c r="X23" s="62">
        <f>LARGE($D23:J23,1)+LARGE($D23:J23,2)+LARGE($D23:J23,3)</f>
        <v>0</v>
      </c>
      <c r="Y23" s="62">
        <f>LARGE($D23:K23,1)+LARGE($D23:K23,2)+LARGE($D23:K23,3)</f>
        <v>0</v>
      </c>
    </row>
    <row r="24" spans="1:25" ht="12.75">
      <c r="A24" s="90" t="s">
        <v>59</v>
      </c>
      <c r="B24" s="2" t="s">
        <v>60</v>
      </c>
      <c r="C24" s="9" t="str">
        <f t="shared" si="4"/>
        <v>Потапова Антонина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108">
        <f t="shared" si="6"/>
        <v>0</v>
      </c>
      <c r="M24" s="33"/>
      <c r="N24" s="160"/>
      <c r="O24" s="74"/>
      <c r="Q24" s="72" t="str">
        <f t="shared" si="5"/>
        <v>ПотаповаАнтонина</v>
      </c>
      <c r="R24" s="61">
        <f t="shared" si="1"/>
        <v>0</v>
      </c>
      <c r="S24" s="62">
        <f t="shared" si="2"/>
        <v>0</v>
      </c>
      <c r="T24" s="62">
        <f t="shared" si="3"/>
        <v>0</v>
      </c>
      <c r="U24" s="62">
        <f>LARGE($D24:G24,1)+LARGE($D24:G24,2)+LARGE($D24:G24,3)</f>
        <v>0</v>
      </c>
      <c r="V24" s="62">
        <f>LARGE($D24:H24,1)+LARGE($D24:H24,2)+LARGE($D24:H24,3)</f>
        <v>0</v>
      </c>
      <c r="W24" s="62">
        <f>LARGE($D24:I24,1)+LARGE($D24:I24,2)+LARGE($D24:I24,3)</f>
        <v>0</v>
      </c>
      <c r="X24" s="62">
        <f>LARGE($D24:J24,1)+LARGE($D24:J24,2)+LARGE($D24:J24,3)</f>
        <v>0</v>
      </c>
      <c r="Y24" s="62">
        <f>LARGE($D24:K24,1)+LARGE($D24:K24,2)+LARGE($D24:K24,3)</f>
        <v>0</v>
      </c>
    </row>
    <row r="25" spans="1:25" ht="12.75">
      <c r="A25" s="8" t="s">
        <v>63</v>
      </c>
      <c r="B25" s="1" t="s">
        <v>62</v>
      </c>
      <c r="C25" s="10" t="str">
        <f t="shared" si="4"/>
        <v>Просолупова Елена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108">
        <f t="shared" si="6"/>
        <v>0</v>
      </c>
      <c r="M25" s="33"/>
      <c r="N25" s="159"/>
      <c r="O25" s="74"/>
      <c r="Q25" s="72" t="str">
        <f t="shared" si="5"/>
        <v>ПросолуповаЕлена</v>
      </c>
      <c r="R25" s="61">
        <f t="shared" si="1"/>
        <v>0</v>
      </c>
      <c r="S25" s="62">
        <f t="shared" si="2"/>
        <v>0</v>
      </c>
      <c r="T25" s="62">
        <f t="shared" si="3"/>
        <v>0</v>
      </c>
      <c r="U25" s="62">
        <f>LARGE($D25:G25,1)+LARGE($D25:G25,2)+LARGE($D25:G25,3)</f>
        <v>0</v>
      </c>
      <c r="V25" s="62">
        <f>LARGE($D25:H25,1)+LARGE($D25:H25,2)+LARGE($D25:H25,3)</f>
        <v>0</v>
      </c>
      <c r="W25" s="62">
        <f>LARGE($D25:I25,1)+LARGE($D25:I25,2)+LARGE($D25:I25,3)</f>
        <v>0</v>
      </c>
      <c r="X25" s="62">
        <f>LARGE($D25:J25,1)+LARGE($D25:J25,2)+LARGE($D25:J25,3)</f>
        <v>0</v>
      </c>
      <c r="Y25" s="62">
        <f>LARGE($D25:K25,1)+LARGE($D25:K25,2)+LARGE($D25:K25,3)</f>
        <v>0</v>
      </c>
    </row>
    <row r="26" spans="1:25" ht="12.75">
      <c r="A26" s="8" t="s">
        <v>64</v>
      </c>
      <c r="B26" s="1" t="s">
        <v>54</v>
      </c>
      <c r="C26" s="10" t="str">
        <f t="shared" si="4"/>
        <v>Таскина Мария</v>
      </c>
      <c r="D26" s="116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108">
        <f t="shared" si="6"/>
        <v>0</v>
      </c>
      <c r="M26" s="33"/>
      <c r="N26" s="159"/>
      <c r="O26" s="74"/>
      <c r="Q26" s="72" t="str">
        <f t="shared" si="5"/>
        <v>ТаскинаМария</v>
      </c>
      <c r="R26" s="61">
        <f t="shared" si="1"/>
        <v>0</v>
      </c>
      <c r="S26" s="62">
        <f t="shared" si="2"/>
        <v>0</v>
      </c>
      <c r="T26" s="62">
        <f t="shared" si="3"/>
        <v>0</v>
      </c>
      <c r="U26" s="62">
        <f>LARGE($D26:G26,1)+LARGE($D26:G26,2)+LARGE($D26:G26,3)</f>
        <v>0</v>
      </c>
      <c r="V26" s="62">
        <f>LARGE($D26:H26,1)+LARGE($D26:H26,2)+LARGE($D26:H26,3)</f>
        <v>0</v>
      </c>
      <c r="W26" s="62">
        <f>LARGE($D26:I26,1)+LARGE($D26:I26,2)+LARGE($D26:I26,3)</f>
        <v>0</v>
      </c>
      <c r="X26" s="62">
        <f>LARGE($D26:J26,1)+LARGE($D26:J26,2)+LARGE($D26:J26,3)</f>
        <v>0</v>
      </c>
      <c r="Y26" s="62">
        <f>LARGE($D26:K26,1)+LARGE($D26:K26,2)+LARGE($D26:K26,3)</f>
        <v>0</v>
      </c>
    </row>
    <row r="27" spans="1:25" ht="12.75">
      <c r="A27" s="8" t="s">
        <v>65</v>
      </c>
      <c r="B27" s="1" t="s">
        <v>62</v>
      </c>
      <c r="C27" s="9" t="str">
        <f t="shared" si="4"/>
        <v>Феколкина Елена</v>
      </c>
      <c r="D27" s="116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108">
        <f t="shared" si="6"/>
        <v>0</v>
      </c>
      <c r="M27" s="33"/>
      <c r="N27" s="160"/>
      <c r="O27" s="74"/>
      <c r="Q27" s="72" t="str">
        <f t="shared" si="5"/>
        <v>ФеколкинаЕлена</v>
      </c>
      <c r="R27" s="61">
        <f t="shared" si="1"/>
        <v>0</v>
      </c>
      <c r="S27" s="62">
        <f t="shared" si="2"/>
        <v>0</v>
      </c>
      <c r="T27" s="62">
        <f t="shared" si="3"/>
        <v>0</v>
      </c>
      <c r="U27" s="62">
        <f>LARGE($D27:G27,1)+LARGE($D27:G27,2)+LARGE($D27:G27,3)</f>
        <v>0</v>
      </c>
      <c r="V27" s="62">
        <f>LARGE($D27:H27,1)+LARGE($D27:H27,2)+LARGE($D27:H27,3)</f>
        <v>0</v>
      </c>
      <c r="W27" s="62">
        <f>LARGE($D27:I27,1)+LARGE($D27:I27,2)+LARGE($D27:I27,3)</f>
        <v>0</v>
      </c>
      <c r="X27" s="62">
        <f>LARGE($D27:J27,1)+LARGE($D27:J27,2)+LARGE($D27:J27,3)</f>
        <v>0</v>
      </c>
      <c r="Y27" s="62">
        <f>LARGE($D27:K27,1)+LARGE($D27:K27,2)+LARGE($D27:K27,3)</f>
        <v>0</v>
      </c>
    </row>
    <row r="28" spans="1:25" ht="12.75">
      <c r="A28" s="8" t="s">
        <v>66</v>
      </c>
      <c r="B28" s="1" t="s">
        <v>48</v>
      </c>
      <c r="C28" s="9" t="str">
        <f t="shared" si="4"/>
        <v>Строгетская Оксана</v>
      </c>
      <c r="D28" s="116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108">
        <f t="shared" si="6"/>
        <v>0</v>
      </c>
      <c r="M28" s="33"/>
      <c r="N28" s="159"/>
      <c r="O28" s="74"/>
      <c r="Q28" s="72" t="str">
        <f t="shared" si="5"/>
        <v>СтрогетскаяОксана</v>
      </c>
      <c r="R28" s="61">
        <f t="shared" si="1"/>
        <v>0</v>
      </c>
      <c r="S28" s="62">
        <f t="shared" si="2"/>
        <v>0</v>
      </c>
      <c r="T28" s="62">
        <f t="shared" si="3"/>
        <v>0</v>
      </c>
      <c r="U28" s="62">
        <f>LARGE($D28:G28,1)+LARGE($D28:G28,2)+LARGE($D28:G28,3)</f>
        <v>0</v>
      </c>
      <c r="V28" s="62">
        <f>LARGE($D28:H28,1)+LARGE($D28:H28,2)+LARGE($D28:H28,3)</f>
        <v>0</v>
      </c>
      <c r="W28" s="62">
        <f>LARGE($D28:I28,1)+LARGE($D28:I28,2)+LARGE($D28:I28,3)</f>
        <v>0</v>
      </c>
      <c r="X28" s="62">
        <f>LARGE($D28:J28,1)+LARGE($D28:J28,2)+LARGE($D28:J28,3)</f>
        <v>0</v>
      </c>
      <c r="Y28" s="62">
        <f>LARGE($D28:K28,1)+LARGE($D28:K28,2)+LARGE($D28:K28,3)</f>
        <v>0</v>
      </c>
    </row>
    <row r="29" spans="1:25" ht="12.75">
      <c r="A29" s="8" t="s">
        <v>68</v>
      </c>
      <c r="B29" s="1" t="s">
        <v>54</v>
      </c>
      <c r="C29" s="9" t="str">
        <f t="shared" si="4"/>
        <v>Рабчун Мария</v>
      </c>
      <c r="D29" s="116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108">
        <f t="shared" si="6"/>
        <v>0</v>
      </c>
      <c r="M29" s="33"/>
      <c r="N29" s="160"/>
      <c r="O29" s="74"/>
      <c r="Q29" s="72" t="str">
        <f t="shared" si="5"/>
        <v>РабчунМария</v>
      </c>
      <c r="R29" s="61">
        <f t="shared" si="1"/>
        <v>0</v>
      </c>
      <c r="S29" s="62">
        <f t="shared" si="2"/>
        <v>0</v>
      </c>
      <c r="T29" s="62">
        <f t="shared" si="3"/>
        <v>0</v>
      </c>
      <c r="U29" s="62">
        <f>LARGE($D29:G29,1)+LARGE($D29:G29,2)+LARGE($D29:G29,3)</f>
        <v>0</v>
      </c>
      <c r="V29" s="62">
        <f>LARGE($D29:H29,1)+LARGE($D29:H29,2)+LARGE($D29:H29,3)</f>
        <v>0</v>
      </c>
      <c r="W29" s="62">
        <f>LARGE($D29:I29,1)+LARGE($D29:I29,2)+LARGE($D29:I29,3)</f>
        <v>0</v>
      </c>
      <c r="X29" s="62">
        <f>LARGE($D29:J29,1)+LARGE($D29:J29,2)+LARGE($D29:J29,3)</f>
        <v>0</v>
      </c>
      <c r="Y29" s="62">
        <f>LARGE($D29:K29,1)+LARGE($D29:K29,2)+LARGE($D29:K29,3)</f>
        <v>0</v>
      </c>
    </row>
    <row r="30" spans="1:25" ht="12.75">
      <c r="A30" s="8"/>
      <c r="B30" s="1"/>
      <c r="C30" s="9" t="str">
        <f t="shared" si="4"/>
        <v> </v>
      </c>
      <c r="D30" s="116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108">
        <f t="shared" si="6"/>
        <v>0</v>
      </c>
      <c r="M30" s="33"/>
      <c r="N30" s="159"/>
      <c r="O30" s="74"/>
      <c r="Q30" s="72">
        <f t="shared" si="5"/>
      </c>
      <c r="R30" s="61">
        <f t="shared" si="1"/>
        <v>0</v>
      </c>
      <c r="S30" s="62">
        <f t="shared" si="2"/>
        <v>0</v>
      </c>
      <c r="T30" s="62">
        <f t="shared" si="3"/>
        <v>0</v>
      </c>
      <c r="U30" s="62">
        <f>LARGE($D30:G30,1)+LARGE($D30:G30,2)+LARGE($D30:G30,3)</f>
        <v>0</v>
      </c>
      <c r="V30" s="62">
        <f>LARGE($D30:H30,1)+LARGE($D30:H30,2)+LARGE($D30:H30,3)</f>
        <v>0</v>
      </c>
      <c r="W30" s="62">
        <f>LARGE($D30:I30,1)+LARGE($D30:I30,2)+LARGE($D30:I30,3)</f>
        <v>0</v>
      </c>
      <c r="X30" s="62">
        <f>LARGE($D30:J30,1)+LARGE($D30:J30,2)+LARGE($D30:J30,3)</f>
        <v>0</v>
      </c>
      <c r="Y30" s="62">
        <f>LARGE($D30:K30,1)+LARGE($D30:K30,2)+LARGE($D30:K30,3)</f>
        <v>0</v>
      </c>
    </row>
    <row r="31" spans="1:25" ht="12.75">
      <c r="A31" s="8"/>
      <c r="B31" s="1"/>
      <c r="C31" s="9" t="str">
        <f t="shared" si="4"/>
        <v> </v>
      </c>
      <c r="D31" s="116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108">
        <f t="shared" si="6"/>
        <v>0</v>
      </c>
      <c r="M31" s="33"/>
      <c r="N31" s="159"/>
      <c r="O31" s="74"/>
      <c r="Q31" s="72">
        <f t="shared" si="5"/>
      </c>
      <c r="R31" s="61">
        <f t="shared" si="1"/>
        <v>0</v>
      </c>
      <c r="S31" s="62">
        <f t="shared" si="2"/>
        <v>0</v>
      </c>
      <c r="T31" s="62">
        <f t="shared" si="3"/>
        <v>0</v>
      </c>
      <c r="U31" s="62">
        <f>LARGE($D31:G31,1)+LARGE($D31:G31,2)+LARGE($D31:G31,3)</f>
        <v>0</v>
      </c>
      <c r="V31" s="62">
        <f>LARGE($D31:H31,1)+LARGE($D31:H31,2)+LARGE($D31:H31,3)</f>
        <v>0</v>
      </c>
      <c r="W31" s="62">
        <f>LARGE($D31:I31,1)+LARGE($D31:I31,2)+LARGE($D31:I31,3)</f>
        <v>0</v>
      </c>
      <c r="X31" s="62">
        <f>LARGE($D31:J31,1)+LARGE($D31:J31,2)+LARGE($D31:J31,3)</f>
        <v>0</v>
      </c>
      <c r="Y31" s="62">
        <f>LARGE($D31:K31,1)+LARGE($D31:K31,2)+LARGE($D31:K31,3)</f>
        <v>0</v>
      </c>
    </row>
    <row r="32" spans="1:25" ht="12.75">
      <c r="A32" s="8"/>
      <c r="B32" s="1"/>
      <c r="C32" s="9"/>
      <c r="D32" s="116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108">
        <f t="shared" si="6"/>
        <v>0</v>
      </c>
      <c r="M32" s="33"/>
      <c r="N32" s="160"/>
      <c r="O32" s="74"/>
      <c r="Q32" s="72">
        <f t="shared" si="5"/>
      </c>
      <c r="R32" s="61">
        <f t="shared" si="1"/>
        <v>0</v>
      </c>
      <c r="S32" s="62">
        <f t="shared" si="2"/>
        <v>0</v>
      </c>
      <c r="T32" s="62">
        <f t="shared" si="3"/>
        <v>0</v>
      </c>
      <c r="U32" s="62">
        <f>LARGE($D32:G32,1)+LARGE($D32:G32,2)+LARGE($D32:G32,3)</f>
        <v>0</v>
      </c>
      <c r="V32" s="62">
        <f>LARGE($D32:H32,1)+LARGE($D32:H32,2)+LARGE($D32:H32,3)</f>
        <v>0</v>
      </c>
      <c r="W32" s="62">
        <f>LARGE($D32:I32,1)+LARGE($D32:I32,2)+LARGE($D32:I32,3)</f>
        <v>0</v>
      </c>
      <c r="X32" s="62">
        <f>LARGE($D32:J32,1)+LARGE($D32:J32,2)+LARGE($D32:J32,3)</f>
        <v>0</v>
      </c>
      <c r="Y32" s="62">
        <f>LARGE($D32:K32,1)+LARGE($D32:K32,2)+LARGE($D32:K32,3)</f>
        <v>0</v>
      </c>
    </row>
    <row r="33" spans="1:25" ht="12.75">
      <c r="A33" s="8"/>
      <c r="B33" s="1"/>
      <c r="C33" s="9"/>
      <c r="D33" s="116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108">
        <f t="shared" si="6"/>
        <v>0</v>
      </c>
      <c r="M33" s="33"/>
      <c r="N33" s="159"/>
      <c r="O33" s="74"/>
      <c r="Q33" s="72">
        <f t="shared" si="5"/>
      </c>
      <c r="R33" s="61">
        <f t="shared" si="1"/>
        <v>0</v>
      </c>
      <c r="S33" s="62">
        <f t="shared" si="2"/>
        <v>0</v>
      </c>
      <c r="T33" s="62">
        <f t="shared" si="3"/>
        <v>0</v>
      </c>
      <c r="U33" s="62">
        <f>LARGE($D33:G33,1)+LARGE($D33:G33,2)+LARGE($D33:G33,3)</f>
        <v>0</v>
      </c>
      <c r="V33" s="62">
        <f>LARGE($D33:H33,1)+LARGE($D33:H33,2)+LARGE($D33:H33,3)</f>
        <v>0</v>
      </c>
      <c r="W33" s="62">
        <f>LARGE($D33:I33,1)+LARGE($D33:I33,2)+LARGE($D33:I33,3)</f>
        <v>0</v>
      </c>
      <c r="X33" s="62">
        <f>LARGE($D33:J33,1)+LARGE($D33:J33,2)+LARGE($D33:J33,3)</f>
        <v>0</v>
      </c>
      <c r="Y33" s="62">
        <f>LARGE($D33:K33,1)+LARGE($D33:K33,2)+LARGE($D33:K33,3)</f>
        <v>0</v>
      </c>
    </row>
    <row r="34" spans="1:25" ht="12.75" customHeight="1">
      <c r="A34" s="47"/>
      <c r="B34" s="2"/>
      <c r="C34" s="10"/>
      <c r="D34" s="116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108">
        <f t="shared" si="6"/>
        <v>0</v>
      </c>
      <c r="M34" s="33"/>
      <c r="N34" s="160"/>
      <c r="O34" s="74"/>
      <c r="Q34" s="72">
        <f t="shared" si="5"/>
      </c>
      <c r="R34" s="61">
        <f t="shared" si="1"/>
        <v>0</v>
      </c>
      <c r="S34" s="62">
        <f t="shared" si="2"/>
        <v>0</v>
      </c>
      <c r="T34" s="62">
        <f t="shared" si="3"/>
        <v>0</v>
      </c>
      <c r="U34" s="62">
        <f>LARGE($D34:G34,1)+LARGE($D34:G34,2)+LARGE($D34:G34,3)</f>
        <v>0</v>
      </c>
      <c r="V34" s="62">
        <f>LARGE($D34:H34,1)+LARGE($D34:H34,2)+LARGE($D34:H34,3)</f>
        <v>0</v>
      </c>
      <c r="W34" s="62">
        <f>LARGE($D34:I34,1)+LARGE($D34:I34,2)+LARGE($D34:I34,3)</f>
        <v>0</v>
      </c>
      <c r="X34" s="62">
        <f>LARGE($D34:J34,1)+LARGE($D34:J34,2)+LARGE($D34:J34,3)</f>
        <v>0</v>
      </c>
      <c r="Y34" s="62">
        <f>LARGE($D34:K34,1)+LARGE($D34:K34,2)+LARGE($D34:K34,3)</f>
        <v>0</v>
      </c>
    </row>
    <row r="35" spans="1:25" ht="13.5" customHeight="1">
      <c r="A35" s="8"/>
      <c r="B35" s="1"/>
      <c r="C35" s="9"/>
      <c r="D35" s="116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108">
        <f t="shared" si="6"/>
        <v>0</v>
      </c>
      <c r="M35" s="33"/>
      <c r="N35" s="159"/>
      <c r="O35" s="74"/>
      <c r="Q35" s="72">
        <f t="shared" si="5"/>
      </c>
      <c r="R35" s="61">
        <f t="shared" si="1"/>
        <v>0</v>
      </c>
      <c r="S35" s="62">
        <f t="shared" si="2"/>
        <v>0</v>
      </c>
      <c r="T35" s="62">
        <f t="shared" si="3"/>
        <v>0</v>
      </c>
      <c r="U35" s="62">
        <f>LARGE($D35:G35,1)+LARGE($D35:G35,2)+LARGE($D35:G35,3)</f>
        <v>0</v>
      </c>
      <c r="V35" s="62">
        <f>LARGE($D35:H35,1)+LARGE($D35:H35,2)+LARGE($D35:H35,3)</f>
        <v>0</v>
      </c>
      <c r="W35" s="62">
        <f>LARGE($D35:I35,1)+LARGE($D35:I35,2)+LARGE($D35:I35,3)</f>
        <v>0</v>
      </c>
      <c r="X35" s="62">
        <f>LARGE($D35:J35,1)+LARGE($D35:J35,2)+LARGE($D35:J35,3)</f>
        <v>0</v>
      </c>
      <c r="Y35" s="62">
        <f>LARGE($D35:K35,1)+LARGE($D35:K35,2)+LARGE($D35:K35,3)</f>
        <v>0</v>
      </c>
    </row>
    <row r="36" spans="1:25" ht="12.75">
      <c r="A36" s="8"/>
      <c r="B36" s="1"/>
      <c r="C36" s="9"/>
      <c r="D36" s="116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108">
        <f t="shared" si="6"/>
        <v>0</v>
      </c>
      <c r="M36" s="33"/>
      <c r="N36" s="159"/>
      <c r="O36" s="74"/>
      <c r="Q36" s="72">
        <f t="shared" si="5"/>
      </c>
      <c r="R36" s="61">
        <f t="shared" si="1"/>
        <v>0</v>
      </c>
      <c r="S36" s="62">
        <f t="shared" si="2"/>
        <v>0</v>
      </c>
      <c r="T36" s="62">
        <f t="shared" si="3"/>
        <v>0</v>
      </c>
      <c r="U36" s="62">
        <f>LARGE($D36:G36,1)+LARGE($D36:G36,2)+LARGE($D36:G36,3)</f>
        <v>0</v>
      </c>
      <c r="V36" s="62">
        <f>LARGE($D36:H36,1)+LARGE($D36:H36,2)+LARGE($D36:H36,3)</f>
        <v>0</v>
      </c>
      <c r="W36" s="62">
        <f>LARGE($D36:I36,1)+LARGE($D36:I36,2)+LARGE($D36:I36,3)</f>
        <v>0</v>
      </c>
      <c r="X36" s="62">
        <f>LARGE($D36:J36,1)+LARGE($D36:J36,2)+LARGE($D36:J36,3)</f>
        <v>0</v>
      </c>
      <c r="Y36" s="62">
        <f>LARGE($D36:K36,1)+LARGE($D36:K36,2)+LARGE($D36:K36,3)</f>
        <v>0</v>
      </c>
    </row>
    <row r="37" spans="1:25" ht="12.75">
      <c r="A37" s="8"/>
      <c r="B37" s="1"/>
      <c r="C37" s="9"/>
      <c r="D37" s="116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108">
        <f t="shared" si="6"/>
        <v>0</v>
      </c>
      <c r="M37" s="33"/>
      <c r="N37" s="160"/>
      <c r="O37" s="74"/>
      <c r="Q37" s="72">
        <f t="shared" si="5"/>
      </c>
      <c r="R37" s="61">
        <f t="shared" si="1"/>
        <v>0</v>
      </c>
      <c r="S37" s="62">
        <f t="shared" si="2"/>
        <v>0</v>
      </c>
      <c r="T37" s="62">
        <f t="shared" si="3"/>
        <v>0</v>
      </c>
      <c r="U37" s="62">
        <f>LARGE($D37:G37,1)+LARGE($D37:G37,2)+LARGE($D37:G37,3)</f>
        <v>0</v>
      </c>
      <c r="V37" s="62">
        <f>LARGE($D37:H37,1)+LARGE($D37:H37,2)+LARGE($D37:H37,3)</f>
        <v>0</v>
      </c>
      <c r="W37" s="62">
        <f>LARGE($D37:I37,1)+LARGE($D37:I37,2)+LARGE($D37:I37,3)</f>
        <v>0</v>
      </c>
      <c r="X37" s="62">
        <f>LARGE($D37:J37,1)+LARGE($D37:J37,2)+LARGE($D37:J37,3)</f>
        <v>0</v>
      </c>
      <c r="Y37" s="62">
        <f>LARGE($D37:K37,1)+LARGE($D37:K37,2)+LARGE($D37:K37,3)</f>
        <v>0</v>
      </c>
    </row>
    <row r="38" spans="1:25" ht="12.75">
      <c r="A38" s="8"/>
      <c r="B38" s="1"/>
      <c r="C38" s="9"/>
      <c r="D38" s="116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108">
        <f aca="true" t="shared" si="7" ref="L38:L63">LARGE(D38:K38,1)+LARGE(D38:K38,2)+LARGE(D38:K38,3)</f>
        <v>0</v>
      </c>
      <c r="M38" s="33"/>
      <c r="N38" s="159"/>
      <c r="O38" s="74"/>
      <c r="Q38" s="72">
        <f t="shared" si="5"/>
      </c>
      <c r="R38" s="61">
        <f t="shared" si="1"/>
        <v>0</v>
      </c>
      <c r="S38" s="62">
        <f t="shared" si="2"/>
        <v>0</v>
      </c>
      <c r="T38" s="62">
        <f t="shared" si="3"/>
        <v>0</v>
      </c>
      <c r="U38" s="62">
        <f>LARGE($D38:G38,1)+LARGE($D38:G38,2)+LARGE($D38:G38,3)</f>
        <v>0</v>
      </c>
      <c r="V38" s="62">
        <f>LARGE($D38:H38,1)+LARGE($D38:H38,2)+LARGE($D38:H38,3)</f>
        <v>0</v>
      </c>
      <c r="W38" s="62">
        <f>LARGE($D38:I38,1)+LARGE($D38:I38,2)+LARGE($D38:I38,3)</f>
        <v>0</v>
      </c>
      <c r="X38" s="62">
        <f>LARGE($D38:J38,1)+LARGE($D38:J38,2)+LARGE($D38:J38,3)</f>
        <v>0</v>
      </c>
      <c r="Y38" s="62">
        <f>LARGE($D38:K38,1)+LARGE($D38:K38,2)+LARGE($D38:K38,3)</f>
        <v>0</v>
      </c>
    </row>
    <row r="39" spans="1:25" ht="12.75">
      <c r="A39" s="8"/>
      <c r="B39" s="1"/>
      <c r="C39" s="10"/>
      <c r="D39" s="116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108">
        <f t="shared" si="7"/>
        <v>0</v>
      </c>
      <c r="M39" s="33"/>
      <c r="N39" s="160"/>
      <c r="O39" s="74"/>
      <c r="Q39" s="72">
        <f t="shared" si="5"/>
      </c>
      <c r="R39" s="61">
        <f t="shared" si="1"/>
        <v>0</v>
      </c>
      <c r="S39" s="62">
        <f t="shared" si="2"/>
        <v>0</v>
      </c>
      <c r="T39" s="62">
        <f t="shared" si="3"/>
        <v>0</v>
      </c>
      <c r="U39" s="62">
        <f>LARGE($D39:G39,1)+LARGE($D39:G39,2)+LARGE($D39:G39,3)</f>
        <v>0</v>
      </c>
      <c r="V39" s="62">
        <f>LARGE($D39:H39,1)+LARGE($D39:H39,2)+LARGE($D39:H39,3)</f>
        <v>0</v>
      </c>
      <c r="W39" s="62">
        <f>LARGE($D39:I39,1)+LARGE($D39:I39,2)+LARGE($D39:I39,3)</f>
        <v>0</v>
      </c>
      <c r="X39" s="62">
        <f>LARGE($D39:J39,1)+LARGE($D39:J39,2)+LARGE($D39:J39,3)</f>
        <v>0</v>
      </c>
      <c r="Y39" s="62">
        <f>LARGE($D39:K39,1)+LARGE($D39:K39,2)+LARGE($D39:K39,3)</f>
        <v>0</v>
      </c>
    </row>
    <row r="40" spans="1:25" ht="12.75">
      <c r="A40" s="8"/>
      <c r="B40" s="1"/>
      <c r="C40" s="9"/>
      <c r="D40" s="116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108">
        <f t="shared" si="7"/>
        <v>0</v>
      </c>
      <c r="M40" s="33"/>
      <c r="N40" s="159"/>
      <c r="O40" s="74"/>
      <c r="Q40" s="72">
        <f t="shared" si="5"/>
      </c>
      <c r="R40" s="61">
        <f t="shared" si="1"/>
        <v>0</v>
      </c>
      <c r="S40" s="62">
        <f t="shared" si="2"/>
        <v>0</v>
      </c>
      <c r="T40" s="62">
        <f t="shared" si="3"/>
        <v>0</v>
      </c>
      <c r="U40" s="62">
        <f>LARGE($D40:G40,1)+LARGE($D40:G40,2)+LARGE($D40:G40,3)</f>
        <v>0</v>
      </c>
      <c r="V40" s="62">
        <f>LARGE($D40:H40,1)+LARGE($D40:H40,2)+LARGE($D40:H40,3)</f>
        <v>0</v>
      </c>
      <c r="W40" s="62">
        <f>LARGE($D40:I40,1)+LARGE($D40:I40,2)+LARGE($D40:I40,3)</f>
        <v>0</v>
      </c>
      <c r="X40" s="62">
        <f>LARGE($D40:J40,1)+LARGE($D40:J40,2)+LARGE($D40:J40,3)</f>
        <v>0</v>
      </c>
      <c r="Y40" s="62">
        <f>LARGE($D40:K40,1)+LARGE($D40:K40,2)+LARGE($D40:K40,3)</f>
        <v>0</v>
      </c>
    </row>
    <row r="41" spans="1:25" ht="12.75">
      <c r="A41" s="8"/>
      <c r="B41" s="1"/>
      <c r="C41" s="9"/>
      <c r="D41" s="116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108">
        <f t="shared" si="7"/>
        <v>0</v>
      </c>
      <c r="M41" s="33"/>
      <c r="N41" s="159"/>
      <c r="O41" s="74"/>
      <c r="Q41" s="72">
        <f t="shared" si="5"/>
      </c>
      <c r="R41" s="61">
        <f aca="true" t="shared" si="8" ref="R41:R56">D41</f>
        <v>0</v>
      </c>
      <c r="S41" s="62">
        <f aca="true" t="shared" si="9" ref="S41:S58">D41+E41</f>
        <v>0</v>
      </c>
      <c r="T41" s="62">
        <f aca="true" t="shared" si="10" ref="T41:T58">SUM(D41:F41)</f>
        <v>0</v>
      </c>
      <c r="U41" s="62">
        <f>LARGE($D41:G41,1)+LARGE($D41:G41,2)+LARGE($D41:G41,3)</f>
        <v>0</v>
      </c>
      <c r="V41" s="62">
        <f>LARGE($D41:H41,1)+LARGE($D41:H41,2)+LARGE($D41:H41,3)</f>
        <v>0</v>
      </c>
      <c r="W41" s="62">
        <f>LARGE($D41:I41,1)+LARGE($D41:I41,2)+LARGE($D41:I41,3)</f>
        <v>0</v>
      </c>
      <c r="X41" s="62">
        <f>LARGE($D41:J41,1)+LARGE($D41:J41,2)+LARGE($D41:J41,3)</f>
        <v>0</v>
      </c>
      <c r="Y41" s="62">
        <f>LARGE($D41:K41,1)+LARGE($D41:K41,2)+LARGE($D41:K41,3)</f>
        <v>0</v>
      </c>
    </row>
    <row r="42" spans="1:25" ht="12.75">
      <c r="A42" s="8"/>
      <c r="B42" s="1"/>
      <c r="C42" s="9"/>
      <c r="D42" s="116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108">
        <f t="shared" si="7"/>
        <v>0</v>
      </c>
      <c r="M42" s="33"/>
      <c r="N42" s="160"/>
      <c r="O42" s="74"/>
      <c r="Q42" s="72">
        <f t="shared" si="5"/>
      </c>
      <c r="R42" s="61">
        <f t="shared" si="8"/>
        <v>0</v>
      </c>
      <c r="S42" s="62">
        <f t="shared" si="9"/>
        <v>0</v>
      </c>
      <c r="T42" s="62">
        <f t="shared" si="10"/>
        <v>0</v>
      </c>
      <c r="U42" s="62">
        <f>LARGE($D42:G42,1)+LARGE($D42:G42,2)+LARGE($D42:G42,3)</f>
        <v>0</v>
      </c>
      <c r="V42" s="62">
        <f>LARGE($D42:H42,1)+LARGE($D42:H42,2)+LARGE($D42:H42,3)</f>
        <v>0</v>
      </c>
      <c r="W42" s="62">
        <f>LARGE($D42:I42,1)+LARGE($D42:I42,2)+LARGE($D42:I42,3)</f>
        <v>0</v>
      </c>
      <c r="X42" s="62">
        <f>LARGE($D42:J42,1)+LARGE($D42:J42,2)+LARGE($D42:J42,3)</f>
        <v>0</v>
      </c>
      <c r="Y42" s="62">
        <f>LARGE($D42:K42,1)+LARGE($D42:K42,2)+LARGE($D42:K42,3)</f>
        <v>0</v>
      </c>
    </row>
    <row r="43" spans="1:25" ht="12.75">
      <c r="A43" s="8"/>
      <c r="B43" s="1"/>
      <c r="C43" s="10"/>
      <c r="D43" s="116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108">
        <f t="shared" si="7"/>
        <v>0</v>
      </c>
      <c r="M43" s="33"/>
      <c r="N43" s="159"/>
      <c r="O43" s="74"/>
      <c r="Q43" s="72">
        <f t="shared" si="5"/>
      </c>
      <c r="R43" s="61">
        <f t="shared" si="8"/>
        <v>0</v>
      </c>
      <c r="S43" s="62">
        <f t="shared" si="9"/>
        <v>0</v>
      </c>
      <c r="T43" s="62">
        <f t="shared" si="10"/>
        <v>0</v>
      </c>
      <c r="U43" s="62">
        <f>LARGE($D43:G43,1)+LARGE($D43:G43,2)+LARGE($D43:G43,3)</f>
        <v>0</v>
      </c>
      <c r="V43" s="62">
        <f>LARGE($D43:H43,1)+LARGE($D43:H43,2)+LARGE($D43:H43,3)</f>
        <v>0</v>
      </c>
      <c r="W43" s="62">
        <f>LARGE($D43:I43,1)+LARGE($D43:I43,2)+LARGE($D43:I43,3)</f>
        <v>0</v>
      </c>
      <c r="X43" s="62">
        <f>LARGE($D43:J43,1)+LARGE($D43:J43,2)+LARGE($D43:J43,3)</f>
        <v>0</v>
      </c>
      <c r="Y43" s="62">
        <f>LARGE($D43:K43,1)+LARGE($D43:K43,2)+LARGE($D43:K43,3)</f>
        <v>0</v>
      </c>
    </row>
    <row r="44" spans="1:25" ht="12.75">
      <c r="A44" s="8"/>
      <c r="B44" s="1"/>
      <c r="C44" s="10"/>
      <c r="D44" s="116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108">
        <f t="shared" si="7"/>
        <v>0</v>
      </c>
      <c r="M44" s="33"/>
      <c r="N44" s="160"/>
      <c r="O44" s="74"/>
      <c r="Q44" s="72">
        <f t="shared" si="5"/>
      </c>
      <c r="R44" s="61">
        <f t="shared" si="8"/>
        <v>0</v>
      </c>
      <c r="S44" s="62">
        <f t="shared" si="9"/>
        <v>0</v>
      </c>
      <c r="T44" s="62">
        <f t="shared" si="10"/>
        <v>0</v>
      </c>
      <c r="U44" s="62">
        <f>LARGE($D44:G44,1)+LARGE($D44:G44,2)+LARGE($D44:G44,3)</f>
        <v>0</v>
      </c>
      <c r="V44" s="62">
        <f>LARGE($D44:H44,1)+LARGE($D44:H44,2)+LARGE($D44:H44,3)</f>
        <v>0</v>
      </c>
      <c r="W44" s="62">
        <f>LARGE($D44:I44,1)+LARGE($D44:I44,2)+LARGE($D44:I44,3)</f>
        <v>0</v>
      </c>
      <c r="X44" s="62">
        <f>LARGE($D44:J44,1)+LARGE($D44:J44,2)+LARGE($D44:J44,3)</f>
        <v>0</v>
      </c>
      <c r="Y44" s="62">
        <f>LARGE($D44:K44,1)+LARGE($D44:K44,2)+LARGE($D44:K44,3)</f>
        <v>0</v>
      </c>
    </row>
    <row r="45" spans="1:25" ht="12.75">
      <c r="A45" s="8"/>
      <c r="B45" s="1"/>
      <c r="C45" s="10"/>
      <c r="D45" s="116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108">
        <f t="shared" si="7"/>
        <v>0</v>
      </c>
      <c r="M45" s="33"/>
      <c r="N45" s="159"/>
      <c r="O45" s="74"/>
      <c r="Q45" s="72">
        <f t="shared" si="5"/>
      </c>
      <c r="R45" s="61">
        <f t="shared" si="8"/>
        <v>0</v>
      </c>
      <c r="S45" s="62">
        <f t="shared" si="9"/>
        <v>0</v>
      </c>
      <c r="T45" s="62">
        <f t="shared" si="10"/>
        <v>0</v>
      </c>
      <c r="U45" s="62">
        <f>LARGE($D45:G45,1)+LARGE($D45:G45,2)+LARGE($D45:G45,3)</f>
        <v>0</v>
      </c>
      <c r="V45" s="62">
        <f>LARGE($D45:H45,1)+LARGE($D45:H45,2)+LARGE($D45:H45,3)</f>
        <v>0</v>
      </c>
      <c r="W45" s="62">
        <f>LARGE($D45:I45,1)+LARGE($D45:I45,2)+LARGE($D45:I45,3)</f>
        <v>0</v>
      </c>
      <c r="X45" s="62">
        <f>LARGE($D45:J45,1)+LARGE($D45:J45,2)+LARGE($D45:J45,3)</f>
        <v>0</v>
      </c>
      <c r="Y45" s="62">
        <f>LARGE($D45:K45,1)+LARGE($D45:K45,2)+LARGE($D45:K45,3)</f>
        <v>0</v>
      </c>
    </row>
    <row r="46" spans="1:25" ht="12.75">
      <c r="A46" s="8"/>
      <c r="B46" s="1"/>
      <c r="C46" s="10"/>
      <c r="D46" s="116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108">
        <f t="shared" si="7"/>
        <v>0</v>
      </c>
      <c r="M46" s="33"/>
      <c r="N46" s="159"/>
      <c r="O46" s="74"/>
      <c r="Q46" s="72">
        <f t="shared" si="5"/>
      </c>
      <c r="R46" s="61">
        <f t="shared" si="8"/>
        <v>0</v>
      </c>
      <c r="S46" s="62">
        <f t="shared" si="9"/>
        <v>0</v>
      </c>
      <c r="T46" s="62">
        <f t="shared" si="10"/>
        <v>0</v>
      </c>
      <c r="U46" s="62">
        <f>LARGE($D46:G46,1)+LARGE($D46:G46,2)+LARGE($D46:G46,3)</f>
        <v>0</v>
      </c>
      <c r="V46" s="62">
        <f>LARGE($D46:H46,1)+LARGE($D46:H46,2)+LARGE($D46:H46,3)</f>
        <v>0</v>
      </c>
      <c r="W46" s="62">
        <f>LARGE($D46:I46,1)+LARGE($D46:I46,2)+LARGE($D46:I46,3)</f>
        <v>0</v>
      </c>
      <c r="X46" s="62">
        <f>LARGE($D46:J46,1)+LARGE($D46:J46,2)+LARGE($D46:J46,3)</f>
        <v>0</v>
      </c>
      <c r="Y46" s="62">
        <f>LARGE($D46:K46,1)+LARGE($D46:K46,2)+LARGE($D46:K46,3)</f>
        <v>0</v>
      </c>
    </row>
    <row r="47" spans="1:25" ht="12.75">
      <c r="A47" s="146"/>
      <c r="B47" s="147"/>
      <c r="C47" s="10"/>
      <c r="D47" s="116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108">
        <f t="shared" si="7"/>
        <v>0</v>
      </c>
      <c r="M47" s="33"/>
      <c r="N47" s="160"/>
      <c r="O47" s="74"/>
      <c r="Q47" s="72">
        <f t="shared" si="5"/>
      </c>
      <c r="R47" s="61">
        <f t="shared" si="8"/>
        <v>0</v>
      </c>
      <c r="S47" s="62">
        <f t="shared" si="9"/>
        <v>0</v>
      </c>
      <c r="T47" s="62">
        <f t="shared" si="10"/>
        <v>0</v>
      </c>
      <c r="U47" s="62">
        <f>LARGE($D47:G47,1)+LARGE($D47:G47,2)+LARGE($D47:G47,3)</f>
        <v>0</v>
      </c>
      <c r="V47" s="62">
        <f>LARGE($D47:H47,1)+LARGE($D47:H47,2)+LARGE($D47:H47,3)</f>
        <v>0</v>
      </c>
      <c r="W47" s="62">
        <f>LARGE($D47:I47,1)+LARGE($D47:I47,2)+LARGE($D47:I47,3)</f>
        <v>0</v>
      </c>
      <c r="X47" s="62">
        <f>LARGE($D47:J47,1)+LARGE($D47:J47,2)+LARGE($D47:J47,3)</f>
        <v>0</v>
      </c>
      <c r="Y47" s="62">
        <f>LARGE($D47:K47,1)+LARGE($D47:K47,2)+LARGE($D47:K47,3)</f>
        <v>0</v>
      </c>
    </row>
    <row r="48" spans="1:25" ht="12.75">
      <c r="A48" s="109"/>
      <c r="B48" s="98"/>
      <c r="C48" s="10"/>
      <c r="D48" s="116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108">
        <f t="shared" si="7"/>
        <v>0</v>
      </c>
      <c r="M48" s="33"/>
      <c r="N48" s="159"/>
      <c r="O48" s="74"/>
      <c r="Q48" s="72">
        <f t="shared" si="5"/>
      </c>
      <c r="R48" s="61">
        <f t="shared" si="8"/>
        <v>0</v>
      </c>
      <c r="S48" s="62">
        <f t="shared" si="9"/>
        <v>0</v>
      </c>
      <c r="T48" s="62">
        <f t="shared" si="10"/>
        <v>0</v>
      </c>
      <c r="U48" s="62">
        <f>LARGE($D48:G48,1)+LARGE($D48:G48,2)+LARGE($D48:G48,3)</f>
        <v>0</v>
      </c>
      <c r="V48" s="62">
        <f>LARGE($D48:H48,1)+LARGE($D48:H48,2)+LARGE($D48:H48,3)</f>
        <v>0</v>
      </c>
      <c r="W48" s="62">
        <f>LARGE($D48:I48,1)+LARGE($D48:I48,2)+LARGE($D48:I48,3)</f>
        <v>0</v>
      </c>
      <c r="X48" s="62">
        <f>LARGE($D48:J48,1)+LARGE($D48:J48,2)+LARGE($D48:J48,3)</f>
        <v>0</v>
      </c>
      <c r="Y48" s="62">
        <f>LARGE($D48:K48,1)+LARGE($D48:K48,2)+LARGE($D48:K48,3)</f>
        <v>0</v>
      </c>
    </row>
    <row r="49" spans="1:25" ht="12.75">
      <c r="A49" s="8"/>
      <c r="B49" s="1"/>
      <c r="C49" s="9"/>
      <c r="D49" s="116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108">
        <f t="shared" si="7"/>
        <v>0</v>
      </c>
      <c r="M49" s="33"/>
      <c r="N49" s="160"/>
      <c r="O49" s="74"/>
      <c r="Q49" s="72">
        <f t="shared" si="5"/>
      </c>
      <c r="R49" s="61">
        <f t="shared" si="8"/>
        <v>0</v>
      </c>
      <c r="S49" s="62">
        <f t="shared" si="9"/>
        <v>0</v>
      </c>
      <c r="T49" s="62">
        <f t="shared" si="10"/>
        <v>0</v>
      </c>
      <c r="U49" s="62">
        <f>LARGE($D49:G49,1)+LARGE($D49:G49,2)+LARGE($D49:G49,3)</f>
        <v>0</v>
      </c>
      <c r="V49" s="62">
        <f>LARGE($D49:H49,1)+LARGE($D49:H49,2)+LARGE($D49:H49,3)</f>
        <v>0</v>
      </c>
      <c r="W49" s="62">
        <f>LARGE($D49:I49,1)+LARGE($D49:I49,2)+LARGE($D49:I49,3)</f>
        <v>0</v>
      </c>
      <c r="X49" s="62">
        <f>LARGE($D49:J49,1)+LARGE($D49:J49,2)+LARGE($D49:J49,3)</f>
        <v>0</v>
      </c>
      <c r="Y49" s="62">
        <f>LARGE($D49:K49,1)+LARGE($D49:K49,2)+LARGE($D49:K49,3)</f>
        <v>0</v>
      </c>
    </row>
    <row r="50" spans="1:25" ht="12.75">
      <c r="A50" s="8"/>
      <c r="B50" s="1"/>
      <c r="C50" s="9"/>
      <c r="D50" s="116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108">
        <f t="shared" si="7"/>
        <v>0</v>
      </c>
      <c r="M50" s="33"/>
      <c r="N50" s="159"/>
      <c r="O50" s="74"/>
      <c r="Q50" s="72">
        <f t="shared" si="5"/>
      </c>
      <c r="R50" s="61">
        <f t="shared" si="8"/>
        <v>0</v>
      </c>
      <c r="S50" s="62">
        <f t="shared" si="9"/>
        <v>0</v>
      </c>
      <c r="T50" s="62">
        <f t="shared" si="10"/>
        <v>0</v>
      </c>
      <c r="U50" s="62">
        <f>LARGE($D50:G50,1)+LARGE($D50:G50,2)+LARGE($D50:G50,3)</f>
        <v>0</v>
      </c>
      <c r="V50" s="62">
        <f>LARGE($D50:H50,1)+LARGE($D50:H50,2)+LARGE($D50:H50,3)</f>
        <v>0</v>
      </c>
      <c r="W50" s="62">
        <f>LARGE($D50:I50,1)+LARGE($D50:I50,2)+LARGE($D50:I50,3)</f>
        <v>0</v>
      </c>
      <c r="X50" s="62">
        <f>LARGE($D50:J50,1)+LARGE($D50:J50,2)+LARGE($D50:J50,3)</f>
        <v>0</v>
      </c>
      <c r="Y50" s="62">
        <f>LARGE($D50:K50,1)+LARGE($D50:K50,2)+LARGE($D50:K50,3)</f>
        <v>0</v>
      </c>
    </row>
    <row r="51" spans="1:25" ht="12.75">
      <c r="A51" s="8"/>
      <c r="B51" s="1"/>
      <c r="C51" s="10"/>
      <c r="D51" s="116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108">
        <f t="shared" si="7"/>
        <v>0</v>
      </c>
      <c r="M51" s="33"/>
      <c r="N51" s="159"/>
      <c r="O51" s="74"/>
      <c r="Q51" s="72">
        <f t="shared" si="5"/>
      </c>
      <c r="R51" s="61">
        <f t="shared" si="8"/>
        <v>0</v>
      </c>
      <c r="S51" s="62">
        <f t="shared" si="9"/>
        <v>0</v>
      </c>
      <c r="T51" s="62">
        <f t="shared" si="10"/>
        <v>0</v>
      </c>
      <c r="U51" s="62">
        <f>LARGE($D51:G51,1)+LARGE($D51:G51,2)+LARGE($D51:G51,3)</f>
        <v>0</v>
      </c>
      <c r="V51" s="62">
        <f>LARGE($D51:H51,1)+LARGE($D51:H51,2)+LARGE($D51:H51,3)</f>
        <v>0</v>
      </c>
      <c r="W51" s="62">
        <f>LARGE($D51:I51,1)+LARGE($D51:I51,2)+LARGE($D51:I51,3)</f>
        <v>0</v>
      </c>
      <c r="X51" s="62">
        <f>LARGE($D51:J51,1)+LARGE($D51:J51,2)+LARGE($D51:J51,3)</f>
        <v>0</v>
      </c>
      <c r="Y51" s="62">
        <f>LARGE($D51:K51,1)+LARGE($D51:K51,2)+LARGE($D51:K51,3)</f>
        <v>0</v>
      </c>
    </row>
    <row r="52" spans="1:25" ht="12.75">
      <c r="A52" s="39"/>
      <c r="B52" s="89"/>
      <c r="C52" s="9"/>
      <c r="D52" s="116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108">
        <f t="shared" si="7"/>
        <v>0</v>
      </c>
      <c r="M52" s="33"/>
      <c r="N52" s="160"/>
      <c r="O52" s="74"/>
      <c r="Q52" s="72">
        <f t="shared" si="5"/>
      </c>
      <c r="R52" s="61">
        <f t="shared" si="8"/>
        <v>0</v>
      </c>
      <c r="S52" s="62">
        <f t="shared" si="9"/>
        <v>0</v>
      </c>
      <c r="T52" s="62">
        <f t="shared" si="10"/>
        <v>0</v>
      </c>
      <c r="U52" s="62">
        <f>LARGE($D52:G52,1)+LARGE($D52:G52,2)+LARGE($D52:G52,3)</f>
        <v>0</v>
      </c>
      <c r="V52" s="62">
        <f>LARGE($D52:H52,1)+LARGE($D52:H52,2)+LARGE($D52:H52,3)</f>
        <v>0</v>
      </c>
      <c r="W52" s="62">
        <f>LARGE($D52:I52,1)+LARGE($D52:I52,2)+LARGE($D52:I52,3)</f>
        <v>0</v>
      </c>
      <c r="X52" s="62">
        <f>LARGE($D52:J52,1)+LARGE($D52:J52,2)+LARGE($D52:J52,3)</f>
        <v>0</v>
      </c>
      <c r="Y52" s="62">
        <f>LARGE($D52:K52,1)+LARGE($D52:K52,2)+LARGE($D52:K52,3)</f>
        <v>0</v>
      </c>
    </row>
    <row r="53" spans="1:25" ht="12.75">
      <c r="A53" s="8"/>
      <c r="B53" s="1"/>
      <c r="C53" s="9"/>
      <c r="D53" s="116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108">
        <f t="shared" si="7"/>
        <v>0</v>
      </c>
      <c r="M53" s="33"/>
      <c r="N53" s="159"/>
      <c r="O53" s="74"/>
      <c r="Q53" s="72">
        <f t="shared" si="5"/>
      </c>
      <c r="R53" s="61">
        <f t="shared" si="8"/>
        <v>0</v>
      </c>
      <c r="S53" s="62">
        <f t="shared" si="9"/>
        <v>0</v>
      </c>
      <c r="T53" s="62">
        <f t="shared" si="10"/>
        <v>0</v>
      </c>
      <c r="U53" s="62">
        <f>LARGE($D53:G53,1)+LARGE($D53:G53,2)+LARGE($D53:G53,3)</f>
        <v>0</v>
      </c>
      <c r="V53" s="62">
        <f>LARGE($D53:H53,1)+LARGE($D53:H53,2)+LARGE($D53:H53,3)</f>
        <v>0</v>
      </c>
      <c r="W53" s="62">
        <f>LARGE($D53:I53,1)+LARGE($D53:I53,2)+LARGE($D53:I53,3)</f>
        <v>0</v>
      </c>
      <c r="X53" s="62">
        <f>LARGE($D53:J53,1)+LARGE($D53:J53,2)+LARGE($D53:J53,3)</f>
        <v>0</v>
      </c>
      <c r="Y53" s="62">
        <f>LARGE($D53:K53,1)+LARGE($D53:K53,2)+LARGE($D53:K53,3)</f>
        <v>0</v>
      </c>
    </row>
    <row r="54" spans="1:25" ht="12.75">
      <c r="A54" s="90"/>
      <c r="B54" s="2"/>
      <c r="C54" s="9"/>
      <c r="D54" s="116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108">
        <f t="shared" si="7"/>
        <v>0</v>
      </c>
      <c r="M54" s="33"/>
      <c r="N54" s="160"/>
      <c r="O54" s="74"/>
      <c r="Q54" s="72">
        <f t="shared" si="5"/>
      </c>
      <c r="R54" s="61">
        <f t="shared" si="8"/>
        <v>0</v>
      </c>
      <c r="S54" s="62">
        <f t="shared" si="9"/>
        <v>0</v>
      </c>
      <c r="T54" s="62">
        <f t="shared" si="10"/>
        <v>0</v>
      </c>
      <c r="U54" s="62">
        <f>LARGE($D54:G54,1)+LARGE($D54:G54,2)+LARGE($D54:G54,3)</f>
        <v>0</v>
      </c>
      <c r="V54" s="62">
        <f>LARGE($D54:H54,1)+LARGE($D54:H54,2)+LARGE($D54:H54,3)</f>
        <v>0</v>
      </c>
      <c r="W54" s="62">
        <f>LARGE($D54:I54,1)+LARGE($D54:I54,2)+LARGE($D54:I54,3)</f>
        <v>0</v>
      </c>
      <c r="X54" s="62">
        <f>LARGE($D54:J54,1)+LARGE($D54:J54,2)+LARGE($D54:J54,3)</f>
        <v>0</v>
      </c>
      <c r="Y54" s="62">
        <f>LARGE($D54:K54,1)+LARGE($D54:K54,2)+LARGE($D54:K54,3)</f>
        <v>0</v>
      </c>
    </row>
    <row r="55" spans="1:25" ht="12.75">
      <c r="A55" s="90"/>
      <c r="B55" s="2"/>
      <c r="C55" s="9"/>
      <c r="D55" s="116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108">
        <f t="shared" si="7"/>
        <v>0</v>
      </c>
      <c r="M55" s="33"/>
      <c r="N55" s="159"/>
      <c r="O55" s="74"/>
      <c r="Q55" s="72">
        <f t="shared" si="5"/>
      </c>
      <c r="R55" s="61">
        <f t="shared" si="8"/>
        <v>0</v>
      </c>
      <c r="S55" s="62">
        <f t="shared" si="9"/>
        <v>0</v>
      </c>
      <c r="T55" s="62">
        <f t="shared" si="10"/>
        <v>0</v>
      </c>
      <c r="U55" s="62">
        <f>LARGE($D55:G55,1)+LARGE($D55:G55,2)+LARGE($D55:G55,3)</f>
        <v>0</v>
      </c>
      <c r="V55" s="62">
        <f>LARGE($D55:H55,1)+LARGE($D55:H55,2)+LARGE($D55:H55,3)</f>
        <v>0</v>
      </c>
      <c r="W55" s="62">
        <f>LARGE($D55:I55,1)+LARGE($D55:I55,2)+LARGE($D55:I55,3)</f>
        <v>0</v>
      </c>
      <c r="X55" s="62">
        <f>LARGE($D55:J55,1)+LARGE($D55:J55,2)+LARGE($D55:J55,3)</f>
        <v>0</v>
      </c>
      <c r="Y55" s="62">
        <f>LARGE($D55:K55,1)+LARGE($D55:K55,2)+LARGE($D55:K55,3)</f>
        <v>0</v>
      </c>
    </row>
    <row r="56" spans="1:25" ht="12.75">
      <c r="A56" s="8"/>
      <c r="B56" s="1"/>
      <c r="C56" s="9"/>
      <c r="D56" s="116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108">
        <f t="shared" si="7"/>
        <v>0</v>
      </c>
      <c r="M56" s="33"/>
      <c r="N56" s="159"/>
      <c r="O56" s="74"/>
      <c r="Q56" s="72">
        <f t="shared" si="5"/>
      </c>
      <c r="R56" s="61">
        <f t="shared" si="8"/>
        <v>0</v>
      </c>
      <c r="S56" s="62">
        <f t="shared" si="9"/>
        <v>0</v>
      </c>
      <c r="T56" s="62">
        <f t="shared" si="10"/>
        <v>0</v>
      </c>
      <c r="U56" s="62">
        <f>LARGE($D56:G56,1)+LARGE($D56:G56,2)+LARGE($D56:G56,3)</f>
        <v>0</v>
      </c>
      <c r="V56" s="62">
        <f>LARGE($D56:H56,1)+LARGE($D56:H56,2)+LARGE($D56:H56,3)</f>
        <v>0</v>
      </c>
      <c r="W56" s="62">
        <f>LARGE($D56:I56,1)+LARGE($D56:I56,2)+LARGE($D56:I56,3)</f>
        <v>0</v>
      </c>
      <c r="X56" s="62">
        <f>LARGE($D56:J56,1)+LARGE($D56:J56,2)+LARGE($D56:J56,3)</f>
        <v>0</v>
      </c>
      <c r="Y56" s="62">
        <f>LARGE($D56:K56,1)+LARGE($D56:K56,2)+LARGE($D56:K56,3)</f>
        <v>0</v>
      </c>
    </row>
    <row r="57" spans="1:25" ht="12.75">
      <c r="A57" s="8"/>
      <c r="B57" s="1"/>
      <c r="C57" s="9"/>
      <c r="D57" s="116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108">
        <f t="shared" si="7"/>
        <v>0</v>
      </c>
      <c r="M57" s="33"/>
      <c r="N57" s="160"/>
      <c r="O57" s="74"/>
      <c r="Q57" s="72">
        <f t="shared" si="5"/>
      </c>
      <c r="R57" s="61">
        <f>D57</f>
        <v>0</v>
      </c>
      <c r="S57" s="62">
        <f t="shared" si="9"/>
        <v>0</v>
      </c>
      <c r="T57" s="62">
        <f t="shared" si="10"/>
        <v>0</v>
      </c>
      <c r="U57" s="62">
        <f>LARGE($D57:G57,1)+LARGE($D57:G57,2)+LARGE($D57:G57,3)</f>
        <v>0</v>
      </c>
      <c r="V57" s="62">
        <f>LARGE($D57:H57,1)+LARGE($D57:H57,2)+LARGE($D57:H57,3)</f>
        <v>0</v>
      </c>
      <c r="W57" s="62">
        <f>LARGE($D57:I57,1)+LARGE($D57:I57,2)+LARGE($D57:I57,3)</f>
        <v>0</v>
      </c>
      <c r="X57" s="62">
        <f>LARGE($D57:J57,1)+LARGE($D57:J57,2)+LARGE($D57:J57,3)</f>
        <v>0</v>
      </c>
      <c r="Y57" s="62">
        <f>LARGE($D57:K57,1)+LARGE($D57:K57,2)+LARGE($D57:K57,3)</f>
        <v>0</v>
      </c>
    </row>
    <row r="58" spans="1:25" ht="12.75">
      <c r="A58" s="8"/>
      <c r="B58" s="1"/>
      <c r="C58" s="10"/>
      <c r="D58" s="116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108">
        <f t="shared" si="7"/>
        <v>0</v>
      </c>
      <c r="M58" s="33"/>
      <c r="N58" s="159"/>
      <c r="O58" s="74"/>
      <c r="Q58" s="72">
        <f t="shared" si="5"/>
      </c>
      <c r="R58" s="61">
        <f>D58</f>
        <v>0</v>
      </c>
      <c r="S58" s="62">
        <f t="shared" si="9"/>
        <v>0</v>
      </c>
      <c r="T58" s="62">
        <f t="shared" si="10"/>
        <v>0</v>
      </c>
      <c r="U58" s="62">
        <f>LARGE($D58:G58,1)+LARGE($D58:G58,2)+LARGE($D58:G58,3)</f>
        <v>0</v>
      </c>
      <c r="V58" s="62">
        <f>LARGE($D58:H58,1)+LARGE($D58:H58,2)+LARGE($D58:H58,3)</f>
        <v>0</v>
      </c>
      <c r="W58" s="62">
        <f>LARGE($D58:I58,1)+LARGE($D58:I58,2)+LARGE($D58:I58,3)</f>
        <v>0</v>
      </c>
      <c r="X58" s="62">
        <f>LARGE($D58:J58,1)+LARGE($D58:J58,2)+LARGE($D58:J58,3)</f>
        <v>0</v>
      </c>
      <c r="Y58" s="62">
        <f>LARGE($D58:K58,1)+LARGE($D58:K58,2)+LARGE($D58:K58,3)</f>
        <v>0</v>
      </c>
    </row>
    <row r="59" spans="1:25" ht="12.75">
      <c r="A59" s="146"/>
      <c r="B59" s="147"/>
      <c r="C59" s="9"/>
      <c r="D59" s="116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108">
        <f t="shared" si="7"/>
        <v>0</v>
      </c>
      <c r="M59" s="33"/>
      <c r="N59" s="160"/>
      <c r="O59" s="74"/>
      <c r="Q59" s="72">
        <f t="shared" si="5"/>
      </c>
      <c r="R59" s="61">
        <f>D59</f>
        <v>0</v>
      </c>
      <c r="S59" s="62">
        <f>D59+E59</f>
        <v>0</v>
      </c>
      <c r="T59" s="62">
        <f>SUM(D59:F59)</f>
        <v>0</v>
      </c>
      <c r="U59" s="62">
        <f>LARGE($D59:G59,1)+LARGE($D59:G59,2)+LARGE($D59:G59,3)</f>
        <v>0</v>
      </c>
      <c r="V59" s="62">
        <f>LARGE($D59:H59,1)+LARGE($D59:H59,2)+LARGE($D59:H59,3)</f>
        <v>0</v>
      </c>
      <c r="W59" s="62">
        <f>LARGE($D59:I59,1)+LARGE($D59:I59,2)+LARGE($D59:I59,3)</f>
        <v>0</v>
      </c>
      <c r="X59" s="62">
        <f>LARGE($D59:J59,1)+LARGE($D59:J59,2)+LARGE($D59:J59,3)</f>
        <v>0</v>
      </c>
      <c r="Y59" s="62">
        <f>LARGE($D59:K59,1)+LARGE($D59:K59,2)+LARGE($D59:K59,3)</f>
        <v>0</v>
      </c>
    </row>
    <row r="60" spans="1:25" ht="12.75">
      <c r="A60" s="8"/>
      <c r="B60" s="1"/>
      <c r="C60" s="10"/>
      <c r="D60" s="116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108">
        <f t="shared" si="7"/>
        <v>0</v>
      </c>
      <c r="M60" s="33"/>
      <c r="N60" s="159"/>
      <c r="O60" s="74"/>
      <c r="Q60" s="72"/>
      <c r="R60" s="61"/>
      <c r="S60" s="62"/>
      <c r="T60" s="62"/>
      <c r="U60" s="62"/>
      <c r="V60" s="62"/>
      <c r="W60" s="62"/>
      <c r="X60" s="62"/>
      <c r="Y60" s="62"/>
    </row>
    <row r="61" spans="1:25" ht="12.75">
      <c r="A61" s="39"/>
      <c r="B61" s="89"/>
      <c r="C61" s="9"/>
      <c r="D61" s="116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108">
        <f t="shared" si="7"/>
        <v>0</v>
      </c>
      <c r="M61" s="33"/>
      <c r="N61" s="159"/>
      <c r="O61" s="74"/>
      <c r="Q61" s="72"/>
      <c r="R61" s="61"/>
      <c r="S61" s="62"/>
      <c r="T61" s="62"/>
      <c r="U61" s="62"/>
      <c r="V61" s="62"/>
      <c r="W61" s="62"/>
      <c r="X61" s="62"/>
      <c r="Y61" s="62"/>
    </row>
    <row r="62" spans="1:25" ht="12.75">
      <c r="A62" s="39"/>
      <c r="B62" s="89"/>
      <c r="C62" s="9"/>
      <c r="D62" s="116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108">
        <f t="shared" si="7"/>
        <v>0</v>
      </c>
      <c r="M62" s="33"/>
      <c r="N62" s="160"/>
      <c r="O62" s="74"/>
      <c r="Q62" s="72"/>
      <c r="R62" s="61"/>
      <c r="S62" s="62"/>
      <c r="T62" s="62"/>
      <c r="U62" s="62"/>
      <c r="V62" s="62"/>
      <c r="W62" s="62"/>
      <c r="X62" s="62"/>
      <c r="Y62" s="62"/>
    </row>
    <row r="63" spans="1:25" ht="12.75">
      <c r="A63" s="39"/>
      <c r="B63" s="89"/>
      <c r="C63" s="9"/>
      <c r="D63" s="116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108">
        <f t="shared" si="7"/>
        <v>0</v>
      </c>
      <c r="M63" s="33"/>
      <c r="N63" s="159"/>
      <c r="O63" s="74"/>
      <c r="Q63" s="72"/>
      <c r="R63" s="61"/>
      <c r="S63" s="62"/>
      <c r="T63" s="62"/>
      <c r="U63" s="62"/>
      <c r="V63" s="62"/>
      <c r="W63" s="62"/>
      <c r="X63" s="62"/>
      <c r="Y63" s="62"/>
    </row>
    <row r="64" spans="1:25" ht="12.75" customHeight="1">
      <c r="A64" s="39"/>
      <c r="B64" s="89"/>
      <c r="C64" s="9"/>
      <c r="D64" s="116"/>
      <c r="E64" s="53"/>
      <c r="F64" s="53"/>
      <c r="G64" s="69"/>
      <c r="H64" s="53"/>
      <c r="I64" s="53"/>
      <c r="J64" s="53"/>
      <c r="K64" s="54"/>
      <c r="L64" s="108"/>
      <c r="M64" s="33"/>
      <c r="N64" s="160"/>
      <c r="O64" s="74"/>
      <c r="Q64" s="72"/>
      <c r="R64" s="61"/>
      <c r="S64" s="62"/>
      <c r="T64" s="62"/>
      <c r="U64" s="62"/>
      <c r="V64" s="62"/>
      <c r="W64" s="62"/>
      <c r="X64" s="62"/>
      <c r="Y64" s="62"/>
    </row>
    <row r="65" spans="1:25" ht="13.5" customHeight="1">
      <c r="A65" s="39"/>
      <c r="B65" s="89"/>
      <c r="C65" s="9"/>
      <c r="D65" s="116"/>
      <c r="E65" s="53"/>
      <c r="F65" s="53"/>
      <c r="G65" s="69"/>
      <c r="H65" s="53"/>
      <c r="I65" s="53"/>
      <c r="J65" s="53"/>
      <c r="K65" s="54"/>
      <c r="L65" s="108"/>
      <c r="M65" s="33"/>
      <c r="N65" s="159"/>
      <c r="O65" s="74"/>
      <c r="Q65" s="72"/>
      <c r="R65" s="61"/>
      <c r="S65" s="62"/>
      <c r="T65" s="62"/>
      <c r="U65" s="62"/>
      <c r="V65" s="62"/>
      <c r="W65" s="62"/>
      <c r="X65" s="62"/>
      <c r="Y65" s="62"/>
    </row>
    <row r="66" spans="1:25" ht="13.5" thickBot="1">
      <c r="A66" s="93"/>
      <c r="B66" s="94"/>
      <c r="C66" s="119"/>
      <c r="D66" s="118"/>
      <c r="E66" s="111"/>
      <c r="F66" s="112"/>
      <c r="G66" s="112"/>
      <c r="H66" s="113"/>
      <c r="I66" s="111"/>
      <c r="J66" s="111"/>
      <c r="K66" s="111"/>
      <c r="L66" s="114"/>
      <c r="M66" s="115"/>
      <c r="N66" s="161"/>
      <c r="O66" s="74"/>
      <c r="Q66" s="72">
        <f t="shared" si="5"/>
      </c>
      <c r="R66" s="61"/>
      <c r="S66" s="62"/>
      <c r="T66" s="62"/>
      <c r="U66" s="62"/>
      <c r="V66" s="63"/>
      <c r="W66" s="63"/>
      <c r="X66" s="63"/>
      <c r="Y66" s="63"/>
    </row>
    <row r="68" spans="12:25" ht="12.75">
      <c r="L68" s="23"/>
      <c r="R68" s="64"/>
      <c r="S68" s="66"/>
      <c r="T68" s="66"/>
      <c r="U68" s="66"/>
      <c r="V68" s="66"/>
      <c r="W68" s="66"/>
      <c r="X68" s="66"/>
      <c r="Y68" s="66"/>
    </row>
    <row r="69" spans="2:25" ht="12.75">
      <c r="B69" s="43" t="s">
        <v>21</v>
      </c>
      <c r="C69" s="44"/>
      <c r="D69" s="45">
        <f aca="true" t="shared" si="11" ref="D69:J69">SUM(D6:D68)</f>
        <v>656.4324866866821</v>
      </c>
      <c r="E69" s="45">
        <f t="shared" si="11"/>
        <v>154.9125</v>
      </c>
      <c r="F69" s="45">
        <f t="shared" si="11"/>
        <v>422.0422366738774</v>
      </c>
      <c r="G69" s="45">
        <f t="shared" si="11"/>
        <v>911.4659507489635</v>
      </c>
      <c r="H69" s="45">
        <f t="shared" si="11"/>
        <v>425.25</v>
      </c>
      <c r="I69" s="45">
        <f t="shared" si="11"/>
        <v>134.865</v>
      </c>
      <c r="J69" s="45">
        <f t="shared" si="11"/>
        <v>444.16497667519945</v>
      </c>
      <c r="L69" s="23"/>
      <c r="R69" s="65">
        <f aca="true" t="shared" si="12" ref="R69:Y69">SUM(R6:R66)</f>
        <v>656.4324866866821</v>
      </c>
      <c r="S69" s="70">
        <f t="shared" si="12"/>
        <v>811.3449866866821</v>
      </c>
      <c r="T69" s="70">
        <f t="shared" si="12"/>
        <v>1233.3872233605596</v>
      </c>
      <c r="U69" s="70">
        <f t="shared" si="12"/>
        <v>2144.853174109523</v>
      </c>
      <c r="V69" s="70">
        <f t="shared" si="12"/>
        <v>2522.853174109522</v>
      </c>
      <c r="W69" s="70">
        <f t="shared" si="12"/>
        <v>2657.7181741095224</v>
      </c>
      <c r="X69" s="70">
        <f t="shared" si="12"/>
        <v>2766.6840261312454</v>
      </c>
      <c r="Y69" s="71">
        <f t="shared" si="12"/>
        <v>2766.6840261312454</v>
      </c>
    </row>
    <row r="70" spans="2:25" ht="12.75">
      <c r="B70" s="41"/>
      <c r="C70" s="42"/>
      <c r="D70" s="40"/>
      <c r="E70" s="40"/>
      <c r="L70" s="23"/>
      <c r="R70" s="64"/>
      <c r="S70" s="66"/>
      <c r="T70" s="66"/>
      <c r="U70" s="66"/>
      <c r="V70" s="66"/>
      <c r="W70" s="66"/>
      <c r="X70" s="66"/>
      <c r="Y70" s="66"/>
    </row>
    <row r="71" spans="8:25" ht="25.5">
      <c r="H71" s="34" t="s">
        <v>22</v>
      </c>
      <c r="I71" s="34"/>
      <c r="J71" s="34"/>
      <c r="K71" s="34"/>
      <c r="L71" s="35">
        <f>SUM(L6:L69)</f>
        <v>2766.6840261312454</v>
      </c>
      <c r="R71" s="64"/>
      <c r="S71" s="66"/>
      <c r="T71" s="66"/>
      <c r="U71" s="66"/>
      <c r="V71" s="66"/>
      <c r="W71" s="66"/>
      <c r="X71" s="66"/>
      <c r="Y71" s="66"/>
    </row>
    <row r="72" spans="18:25" ht="12.75">
      <c r="R72" s="64"/>
      <c r="S72" s="66"/>
      <c r="T72" s="66"/>
      <c r="U72" s="66"/>
      <c r="V72" s="66"/>
      <c r="W72" s="66"/>
      <c r="X72" s="66"/>
      <c r="Y72" s="66"/>
    </row>
    <row r="73" spans="18:25" ht="12.75">
      <c r="R73" s="64"/>
      <c r="S73" s="66"/>
      <c r="T73" s="66"/>
      <c r="U73" s="66"/>
      <c r="V73" s="66"/>
      <c r="W73" s="66"/>
      <c r="X73" s="66"/>
      <c r="Y73" s="66"/>
    </row>
    <row r="74" spans="18:25" ht="12.75">
      <c r="R74" s="64"/>
      <c r="S74" s="66"/>
      <c r="T74" s="66"/>
      <c r="U74" s="66"/>
      <c r="V74" s="66"/>
      <c r="W74" s="66"/>
      <c r="X74" s="66"/>
      <c r="Y74" s="66"/>
    </row>
  </sheetData>
  <sheetProtection/>
  <mergeCells count="5">
    <mergeCell ref="N4:N5"/>
    <mergeCell ref="D4:H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8"/>
  <sheetViews>
    <sheetView zoomScale="75" zoomScaleNormal="75" zoomScalePageLayoutView="0" workbookViewId="0" topLeftCell="A1">
      <selection activeCell="B49" sqref="B49"/>
    </sheetView>
  </sheetViews>
  <sheetFormatPr defaultColWidth="9.00390625" defaultRowHeight="12.75"/>
  <sheetData>
    <row r="1" spans="1:2" ht="12.75">
      <c r="A1" s="142" t="s">
        <v>12</v>
      </c>
      <c r="B1" s="143" t="s">
        <v>27</v>
      </c>
    </row>
    <row r="2" spans="1:2" ht="12.75">
      <c r="A2" s="144">
        <v>1</v>
      </c>
      <c r="B2" s="145">
        <v>100</v>
      </c>
    </row>
    <row r="3" spans="1:2" ht="12.75">
      <c r="A3" s="144">
        <v>2</v>
      </c>
      <c r="B3" s="145">
        <v>85</v>
      </c>
    </row>
    <row r="4" spans="1:2" ht="12.75">
      <c r="A4" s="144">
        <v>3</v>
      </c>
      <c r="B4" s="145">
        <v>74</v>
      </c>
    </row>
    <row r="5" spans="1:2" ht="12.75">
      <c r="A5" s="144">
        <v>4</v>
      </c>
      <c r="B5" s="145">
        <v>64</v>
      </c>
    </row>
    <row r="6" spans="1:2" ht="12.75">
      <c r="A6" s="144">
        <v>5</v>
      </c>
      <c r="B6" s="145">
        <v>55</v>
      </c>
    </row>
    <row r="7" spans="1:2" ht="12.75">
      <c r="A7" s="144">
        <v>6</v>
      </c>
      <c r="B7" s="145">
        <v>47</v>
      </c>
    </row>
    <row r="8" spans="1:2" ht="12.75">
      <c r="A8" s="144">
        <v>7</v>
      </c>
      <c r="B8" s="145">
        <v>40</v>
      </c>
    </row>
    <row r="9" spans="1:2" ht="12.75">
      <c r="A9" s="144">
        <v>8</v>
      </c>
      <c r="B9" s="145">
        <v>34</v>
      </c>
    </row>
    <row r="10" spans="1:4" ht="12.75">
      <c r="A10" s="144">
        <v>9</v>
      </c>
      <c r="B10" s="145">
        <v>29</v>
      </c>
      <c r="D10">
        <f>SUM(B10:B13)/4</f>
        <v>24</v>
      </c>
    </row>
    <row r="11" spans="1:2" ht="12.75">
      <c r="A11" s="144">
        <v>10</v>
      </c>
      <c r="B11" s="145">
        <v>25</v>
      </c>
    </row>
    <row r="12" spans="1:2" ht="12.75">
      <c r="A12" s="144">
        <v>11</v>
      </c>
      <c r="B12" s="145">
        <v>22</v>
      </c>
    </row>
    <row r="13" spans="1:2" ht="12.75">
      <c r="A13" s="144">
        <v>12</v>
      </c>
      <c r="B13" s="145">
        <v>20</v>
      </c>
    </row>
    <row r="14" spans="1:4" ht="12.75">
      <c r="A14" s="144">
        <v>13</v>
      </c>
      <c r="B14" s="145">
        <v>18</v>
      </c>
      <c r="D14">
        <f>SUM(B14:B19)/6</f>
        <v>13</v>
      </c>
    </row>
    <row r="15" spans="1:2" ht="12.75">
      <c r="A15" s="144">
        <v>14</v>
      </c>
      <c r="B15" s="145">
        <v>16</v>
      </c>
    </row>
    <row r="16" spans="1:2" ht="12.75">
      <c r="A16" s="144">
        <v>15</v>
      </c>
      <c r="B16" s="145">
        <v>14</v>
      </c>
    </row>
    <row r="17" spans="1:2" ht="12.75">
      <c r="A17" s="144">
        <v>16</v>
      </c>
      <c r="B17" s="145">
        <v>12</v>
      </c>
    </row>
    <row r="18" spans="1:2" ht="12.75">
      <c r="A18" s="144">
        <v>17</v>
      </c>
      <c r="B18" s="145">
        <v>10</v>
      </c>
    </row>
    <row r="19" spans="1:2" ht="12.75">
      <c r="A19" s="144">
        <v>18</v>
      </c>
      <c r="B19" s="145">
        <v>8</v>
      </c>
    </row>
    <row r="20" spans="1:2" ht="12.75">
      <c r="A20" s="144">
        <v>19</v>
      </c>
      <c r="B20" s="145">
        <v>7</v>
      </c>
    </row>
    <row r="21" spans="1:2" ht="12.75">
      <c r="A21" s="144">
        <v>20</v>
      </c>
      <c r="B21" s="145">
        <v>6</v>
      </c>
    </row>
    <row r="22" spans="1:2" ht="12.75">
      <c r="A22" s="144">
        <v>21</v>
      </c>
      <c r="B22" s="145">
        <v>5</v>
      </c>
    </row>
    <row r="23" spans="1:2" ht="12.75">
      <c r="A23" s="144">
        <v>22</v>
      </c>
      <c r="B23" s="145">
        <v>4</v>
      </c>
    </row>
    <row r="24" spans="1:2" ht="12.75">
      <c r="A24" s="144">
        <v>23</v>
      </c>
      <c r="B24" s="145">
        <v>3</v>
      </c>
    </row>
    <row r="25" spans="1:2" ht="12.75">
      <c r="A25" s="144">
        <v>24</v>
      </c>
      <c r="B25" s="145">
        <v>2</v>
      </c>
    </row>
    <row r="26" spans="1:2" ht="12.75">
      <c r="A26" s="144">
        <v>25</v>
      </c>
      <c r="B26" s="145">
        <v>1</v>
      </c>
    </row>
    <row r="27" spans="1:2" ht="12.75">
      <c r="A27" s="144">
        <v>26</v>
      </c>
      <c r="B27" s="145">
        <v>1</v>
      </c>
    </row>
    <row r="28" spans="1:2" ht="12.75">
      <c r="A28" s="144">
        <v>27</v>
      </c>
      <c r="B28" s="145">
        <v>1</v>
      </c>
    </row>
    <row r="29" spans="1:2" ht="12.75">
      <c r="A29" s="20">
        <v>28</v>
      </c>
      <c r="B29" s="145">
        <v>1</v>
      </c>
    </row>
    <row r="30" spans="1:2" ht="12.75">
      <c r="A30" s="20">
        <v>29</v>
      </c>
      <c r="B30" s="145">
        <v>1</v>
      </c>
    </row>
    <row r="31" spans="1:2" ht="12.75">
      <c r="A31" s="20">
        <v>30</v>
      </c>
      <c r="B31" s="145">
        <v>1</v>
      </c>
    </row>
    <row r="32" spans="1:2" ht="12.75">
      <c r="A32" s="20">
        <v>31</v>
      </c>
      <c r="B32" s="145">
        <v>1</v>
      </c>
    </row>
    <row r="33" spans="1:2" ht="12.75">
      <c r="A33" s="20">
        <v>32</v>
      </c>
      <c r="B33" s="145">
        <v>1</v>
      </c>
    </row>
    <row r="34" spans="1:2" ht="12.75">
      <c r="A34" s="20">
        <v>33</v>
      </c>
      <c r="B34" s="145">
        <v>1</v>
      </c>
    </row>
    <row r="35" spans="1:2" ht="12.75">
      <c r="A35" s="20">
        <v>34</v>
      </c>
      <c r="B35" s="145">
        <v>1</v>
      </c>
    </row>
    <row r="36" spans="1:2" ht="12.75">
      <c r="A36" s="20">
        <v>35</v>
      </c>
      <c r="B36" s="145">
        <v>1</v>
      </c>
    </row>
    <row r="37" spans="1:2" ht="12.75">
      <c r="A37" s="20">
        <v>36</v>
      </c>
      <c r="B37" s="145">
        <v>1</v>
      </c>
    </row>
    <row r="38" spans="1:2" ht="12.75">
      <c r="A38" s="20">
        <v>37</v>
      </c>
      <c r="B38" s="145">
        <v>1</v>
      </c>
    </row>
    <row r="39" spans="1:2" ht="12.75">
      <c r="A39" s="20">
        <v>38</v>
      </c>
      <c r="B39" s="145">
        <v>1</v>
      </c>
    </row>
    <row r="40" spans="1:2" ht="12.75">
      <c r="A40" s="20">
        <v>39</v>
      </c>
      <c r="B40" s="145">
        <v>1</v>
      </c>
    </row>
    <row r="41" spans="1:2" ht="13.5" thickBot="1">
      <c r="A41" s="85">
        <v>40</v>
      </c>
      <c r="B41" s="145">
        <v>1</v>
      </c>
    </row>
    <row r="42" spans="1:2" ht="12.75">
      <c r="A42" s="20">
        <v>41</v>
      </c>
      <c r="B42" s="145">
        <v>1</v>
      </c>
    </row>
    <row r="43" spans="1:2" ht="12.75">
      <c r="A43" s="20">
        <v>42</v>
      </c>
      <c r="B43" s="145">
        <v>1</v>
      </c>
    </row>
    <row r="44" spans="1:2" ht="13.5" thickBot="1">
      <c r="A44" s="85">
        <v>43</v>
      </c>
      <c r="B44" s="145">
        <v>1</v>
      </c>
    </row>
    <row r="45" spans="1:2" ht="12.75">
      <c r="A45" s="20">
        <v>44</v>
      </c>
      <c r="B45" s="145">
        <v>1</v>
      </c>
    </row>
    <row r="46" spans="1:2" ht="12.75">
      <c r="A46" s="20">
        <v>45</v>
      </c>
      <c r="B46" s="145">
        <v>1</v>
      </c>
    </row>
    <row r="47" spans="1:2" ht="12.75">
      <c r="A47" s="97">
        <v>46</v>
      </c>
      <c r="B47" s="145">
        <v>1</v>
      </c>
    </row>
    <row r="48" spans="1:2" ht="12.75">
      <c r="A48" s="97">
        <v>0</v>
      </c>
      <c r="B48" s="14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8.25390625" style="0" customWidth="1"/>
    <col min="2" max="2" width="13.375" style="0" customWidth="1"/>
    <col min="3" max="3" width="12.625" style="0" customWidth="1"/>
    <col min="4" max="4" width="17.00390625" style="0" customWidth="1"/>
    <col min="5" max="5" width="12.375" style="0" customWidth="1"/>
    <col min="6" max="6" width="10.25390625" style="0" customWidth="1"/>
  </cols>
  <sheetData>
    <row r="1" spans="2:6" ht="12.75">
      <c r="B1" s="126" t="s">
        <v>14</v>
      </c>
      <c r="C1" s="127"/>
      <c r="D1" s="127"/>
      <c r="E1" s="128"/>
      <c r="F1" s="128"/>
    </row>
    <row r="2" spans="2:6" ht="12.75">
      <c r="B2" s="126"/>
      <c r="C2" s="126"/>
      <c r="D2" s="126"/>
      <c r="E2" s="129"/>
      <c r="F2" s="129"/>
    </row>
    <row r="3" spans="2:6" ht="13.5" thickBot="1">
      <c r="B3" s="128"/>
      <c r="C3" s="128"/>
      <c r="D3" s="128"/>
      <c r="E3" s="128"/>
      <c r="F3" s="130"/>
    </row>
    <row r="4" spans="1:6" ht="12.75">
      <c r="A4" s="190" t="s">
        <v>25</v>
      </c>
      <c r="B4" s="184" t="s">
        <v>3</v>
      </c>
      <c r="C4" s="186" t="s">
        <v>4</v>
      </c>
      <c r="D4" s="188" t="s">
        <v>10</v>
      </c>
      <c r="E4" s="14"/>
      <c r="F4" s="14"/>
    </row>
    <row r="5" spans="1:6" ht="26.25" thickBot="1">
      <c r="A5" s="191"/>
      <c r="B5" s="185"/>
      <c r="C5" s="187"/>
      <c r="D5" s="189"/>
      <c r="E5" s="24" t="s">
        <v>11</v>
      </c>
      <c r="F5" s="24" t="s">
        <v>15</v>
      </c>
    </row>
    <row r="6" spans="1:6" ht="12.75">
      <c r="A6" s="131" t="str">
        <f aca="true" t="shared" si="0" ref="A6:A37">B6&amp;C6</f>
        <v>ИсаеваЮлия</v>
      </c>
      <c r="B6" s="5" t="s">
        <v>33</v>
      </c>
      <c r="C6" s="6" t="s">
        <v>34</v>
      </c>
      <c r="D6" s="7" t="s">
        <v>35</v>
      </c>
      <c r="E6" s="108">
        <v>120.29137764291866</v>
      </c>
      <c r="F6" s="132">
        <v>1</v>
      </c>
    </row>
    <row r="7" spans="1:8" ht="12.75">
      <c r="A7" s="133" t="str">
        <f t="shared" si="0"/>
        <v>ЗеленоваНадежда</v>
      </c>
      <c r="B7" s="8" t="s">
        <v>36</v>
      </c>
      <c r="C7" s="1" t="s">
        <v>37</v>
      </c>
      <c r="D7" s="9" t="s">
        <v>5</v>
      </c>
      <c r="E7" s="108">
        <v>96.53549163861783</v>
      </c>
      <c r="F7" s="33">
        <v>2</v>
      </c>
      <c r="H7" s="75"/>
    </row>
    <row r="8" spans="1:8" ht="12.75">
      <c r="A8" s="133" t="str">
        <f t="shared" si="0"/>
        <v>МасловаНаталия</v>
      </c>
      <c r="B8" s="8" t="s">
        <v>38</v>
      </c>
      <c r="C8" s="1" t="s">
        <v>39</v>
      </c>
      <c r="D8" s="9" t="s">
        <v>40</v>
      </c>
      <c r="E8" s="108">
        <v>71.01903309771959</v>
      </c>
      <c r="F8" s="33">
        <v>3</v>
      </c>
      <c r="H8" s="75"/>
    </row>
    <row r="9" spans="1:8" ht="12.75">
      <c r="A9" s="133" t="str">
        <f t="shared" si="0"/>
        <v>СурмачЕкатерина</v>
      </c>
      <c r="B9" s="8" t="s">
        <v>41</v>
      </c>
      <c r="C9" s="1" t="s">
        <v>42</v>
      </c>
      <c r="D9" s="10" t="s">
        <v>7</v>
      </c>
      <c r="E9" s="108">
        <v>46.674425331916545</v>
      </c>
      <c r="F9" s="33">
        <v>4</v>
      </c>
      <c r="H9" s="75"/>
    </row>
    <row r="10" spans="1:8" ht="12.75">
      <c r="A10" s="133" t="str">
        <f t="shared" si="0"/>
        <v>ЛысенкоКристина</v>
      </c>
      <c r="B10" s="8" t="s">
        <v>43</v>
      </c>
      <c r="C10" s="1" t="s">
        <v>44</v>
      </c>
      <c r="D10" s="9" t="s">
        <v>5</v>
      </c>
      <c r="E10" s="108">
        <v>38.3098518369866</v>
      </c>
      <c r="F10" s="33">
        <v>5</v>
      </c>
      <c r="H10" s="75"/>
    </row>
    <row r="11" spans="1:8" ht="12.75">
      <c r="A11" s="133" t="str">
        <f t="shared" si="0"/>
        <v>ФадинаОльга</v>
      </c>
      <c r="B11" s="8" t="s">
        <v>45</v>
      </c>
      <c r="C11" s="1" t="s">
        <v>46</v>
      </c>
      <c r="D11" s="9" t="s">
        <v>5</v>
      </c>
      <c r="E11" s="108">
        <v>38.152687678849745</v>
      </c>
      <c r="F11" s="33">
        <v>6</v>
      </c>
      <c r="H11" s="75"/>
    </row>
    <row r="12" spans="1:8" ht="12.75">
      <c r="A12" s="133" t="str">
        <f t="shared" si="0"/>
        <v>ГиндинаОксана</v>
      </c>
      <c r="B12" s="8" t="s">
        <v>47</v>
      </c>
      <c r="C12" s="1" t="s">
        <v>48</v>
      </c>
      <c r="D12" s="9" t="s">
        <v>9</v>
      </c>
      <c r="E12" s="108">
        <v>31.263569469949033</v>
      </c>
      <c r="F12" s="33">
        <v>7</v>
      </c>
      <c r="H12" s="75"/>
    </row>
    <row r="13" spans="1:8" ht="12.75">
      <c r="A13" s="133" t="str">
        <f t="shared" si="0"/>
        <v>БарковаОльга</v>
      </c>
      <c r="B13" s="90" t="s">
        <v>49</v>
      </c>
      <c r="C13" s="2" t="s">
        <v>46</v>
      </c>
      <c r="D13" s="10" t="s">
        <v>7</v>
      </c>
      <c r="E13" s="108">
        <v>31.128089346840973</v>
      </c>
      <c r="F13" s="33">
        <v>8</v>
      </c>
      <c r="H13" s="75"/>
    </row>
    <row r="14" spans="1:8" ht="12.75">
      <c r="A14" s="133" t="str">
        <f t="shared" si="0"/>
        <v>СеменоваПолина</v>
      </c>
      <c r="B14" s="8" t="s">
        <v>50</v>
      </c>
      <c r="C14" s="1" t="s">
        <v>51</v>
      </c>
      <c r="D14" s="9" t="s">
        <v>5</v>
      </c>
      <c r="E14" s="108">
        <v>26.50584012733815</v>
      </c>
      <c r="F14" s="33">
        <v>9</v>
      </c>
      <c r="H14" s="75"/>
    </row>
    <row r="15" spans="1:8" ht="12.75">
      <c r="A15" s="133" t="str">
        <f t="shared" si="0"/>
        <v>РомановаЕкатерина</v>
      </c>
      <c r="B15" s="8" t="s">
        <v>52</v>
      </c>
      <c r="C15" s="1" t="s">
        <v>42</v>
      </c>
      <c r="D15" s="9" t="s">
        <v>5</v>
      </c>
      <c r="E15" s="108">
        <v>26.100235716892765</v>
      </c>
      <c r="F15" s="33">
        <v>10</v>
      </c>
      <c r="H15" s="75"/>
    </row>
    <row r="16" spans="1:8" ht="12.75">
      <c r="A16" s="133" t="str">
        <f t="shared" si="0"/>
        <v>НиколаенкоМария</v>
      </c>
      <c r="B16" s="8" t="s">
        <v>53</v>
      </c>
      <c r="C16" s="1" t="s">
        <v>54</v>
      </c>
      <c r="D16" s="9" t="s">
        <v>5</v>
      </c>
      <c r="E16" s="108">
        <v>21</v>
      </c>
      <c r="F16" s="33">
        <v>11</v>
      </c>
      <c r="H16" s="75"/>
    </row>
    <row r="17" spans="1:8" ht="12.75">
      <c r="A17" s="133" t="str">
        <f t="shared" si="0"/>
        <v>КрутенюкАнастасия</v>
      </c>
      <c r="B17" s="90" t="s">
        <v>55</v>
      </c>
      <c r="C17" s="2" t="s">
        <v>56</v>
      </c>
      <c r="D17" s="10" t="s">
        <v>5</v>
      </c>
      <c r="E17" s="108">
        <v>16.835831438634987</v>
      </c>
      <c r="F17" s="33">
        <v>12</v>
      </c>
      <c r="H17" s="75"/>
    </row>
    <row r="18" spans="1:8" ht="12.75">
      <c r="A18" s="133" t="str">
        <f t="shared" si="0"/>
        <v>СоловьёваЕкатерина</v>
      </c>
      <c r="B18" s="8" t="s">
        <v>57</v>
      </c>
      <c r="C18" s="1" t="s">
        <v>42</v>
      </c>
      <c r="D18" s="9" t="s">
        <v>58</v>
      </c>
      <c r="E18" s="108">
        <v>14.240384615384617</v>
      </c>
      <c r="F18" s="33">
        <v>13</v>
      </c>
      <c r="H18" s="75"/>
    </row>
    <row r="19" spans="1:8" ht="12.75">
      <c r="A19" s="133" t="str">
        <f t="shared" si="0"/>
        <v>ПотаповаАнтонина</v>
      </c>
      <c r="B19" s="8" t="s">
        <v>59</v>
      </c>
      <c r="C19" s="1" t="s">
        <v>60</v>
      </c>
      <c r="D19" s="9" t="s">
        <v>0</v>
      </c>
      <c r="E19" s="108">
        <v>11.437374152535382</v>
      </c>
      <c r="F19" s="33">
        <v>14</v>
      </c>
      <c r="H19" s="75"/>
    </row>
    <row r="20" spans="1:8" ht="12.75">
      <c r="A20" s="133" t="str">
        <f t="shared" si="0"/>
        <v>НовинскаяЕлена</v>
      </c>
      <c r="B20" s="8" t="s">
        <v>61</v>
      </c>
      <c r="C20" s="1" t="s">
        <v>62</v>
      </c>
      <c r="D20" s="9" t="s">
        <v>5</v>
      </c>
      <c r="E20" s="108">
        <v>10.603618795012832</v>
      </c>
      <c r="F20" s="33">
        <v>15</v>
      </c>
      <c r="H20" s="75"/>
    </row>
    <row r="21" spans="1:8" ht="12.75">
      <c r="A21" s="133" t="str">
        <f t="shared" si="0"/>
        <v>ПросолуповаЕлена</v>
      </c>
      <c r="B21" s="8" t="s">
        <v>63</v>
      </c>
      <c r="C21" s="1" t="s">
        <v>62</v>
      </c>
      <c r="D21" s="10" t="s">
        <v>5</v>
      </c>
      <c r="E21" s="108">
        <v>9.621559226572584</v>
      </c>
      <c r="F21" s="33">
        <v>16</v>
      </c>
      <c r="H21" s="75"/>
    </row>
    <row r="22" spans="1:8" ht="12.75">
      <c r="A22" s="133" t="str">
        <f t="shared" si="0"/>
        <v>ТаскинаМария</v>
      </c>
      <c r="B22" s="90" t="s">
        <v>64</v>
      </c>
      <c r="C22" s="2" t="s">
        <v>54</v>
      </c>
      <c r="D22" s="9" t="s">
        <v>24</v>
      </c>
      <c r="E22" s="108">
        <v>9.436350051616582</v>
      </c>
      <c r="F22" s="33">
        <v>17</v>
      </c>
      <c r="H22" s="75"/>
    </row>
    <row r="23" spans="1:8" ht="12.75">
      <c r="A23" s="133" t="str">
        <f t="shared" si="0"/>
        <v>ФеколкинаЕлена</v>
      </c>
      <c r="B23" s="8" t="s">
        <v>65</v>
      </c>
      <c r="C23" s="1" t="s">
        <v>62</v>
      </c>
      <c r="D23" s="9" t="s">
        <v>8</v>
      </c>
      <c r="E23" s="108">
        <v>8.072337816325684</v>
      </c>
      <c r="F23" s="33">
        <v>18</v>
      </c>
      <c r="H23" s="75"/>
    </row>
    <row r="24" spans="1:8" ht="12.75">
      <c r="A24" s="133" t="str">
        <f t="shared" si="0"/>
        <v>СтрогетскаяОксана</v>
      </c>
      <c r="B24" s="8" t="s">
        <v>66</v>
      </c>
      <c r="C24" s="1" t="s">
        <v>48</v>
      </c>
      <c r="D24" s="10" t="s">
        <v>67</v>
      </c>
      <c r="E24" s="108">
        <v>7.5</v>
      </c>
      <c r="F24" s="33">
        <v>19</v>
      </c>
      <c r="H24" s="75"/>
    </row>
    <row r="25" spans="1:8" ht="12.75">
      <c r="A25" s="133" t="str">
        <f t="shared" si="0"/>
        <v>РабчунМария</v>
      </c>
      <c r="B25" s="8" t="s">
        <v>68</v>
      </c>
      <c r="C25" s="1" t="s">
        <v>54</v>
      </c>
      <c r="D25" s="9" t="s">
        <v>5</v>
      </c>
      <c r="E25" s="108">
        <v>7.422533156508982</v>
      </c>
      <c r="F25" s="33">
        <v>20</v>
      </c>
      <c r="H25" s="75"/>
    </row>
    <row r="26" spans="1:8" ht="12.75">
      <c r="A26" s="133" t="str">
        <f t="shared" si="0"/>
        <v>МелешкевичДарья</v>
      </c>
      <c r="B26" s="90" t="s">
        <v>28</v>
      </c>
      <c r="C26" s="2" t="s">
        <v>69</v>
      </c>
      <c r="D26" s="10" t="s">
        <v>6</v>
      </c>
      <c r="E26" s="108">
        <v>6.766518414574051</v>
      </c>
      <c r="F26" s="33">
        <v>21</v>
      </c>
      <c r="H26" s="75"/>
    </row>
    <row r="27" spans="1:8" ht="12.75">
      <c r="A27" s="133">
        <f t="shared" si="0"/>
      </c>
      <c r="B27" s="90"/>
      <c r="C27" s="2"/>
      <c r="D27" s="9"/>
      <c r="E27" s="108"/>
      <c r="F27" s="33"/>
      <c r="H27" s="75"/>
    </row>
    <row r="28" spans="1:8" ht="12.75">
      <c r="A28" s="133">
        <f t="shared" si="0"/>
      </c>
      <c r="B28" s="8"/>
      <c r="C28" s="1"/>
      <c r="D28" s="9"/>
      <c r="E28" s="108"/>
      <c r="F28" s="33"/>
      <c r="H28" s="75"/>
    </row>
    <row r="29" spans="1:8" ht="12.75">
      <c r="A29" s="133">
        <f t="shared" si="0"/>
      </c>
      <c r="B29" s="8"/>
      <c r="C29" s="1"/>
      <c r="D29" s="9"/>
      <c r="E29" s="108"/>
      <c r="F29" s="33"/>
      <c r="H29" s="75"/>
    </row>
    <row r="30" spans="1:8" ht="12.75">
      <c r="A30" s="133">
        <f t="shared" si="0"/>
      </c>
      <c r="B30" s="8"/>
      <c r="C30" s="1"/>
      <c r="D30" s="9"/>
      <c r="E30" s="108"/>
      <c r="F30" s="33"/>
      <c r="H30" s="75"/>
    </row>
    <row r="31" spans="1:8" ht="12.75">
      <c r="A31" s="133">
        <f t="shared" si="0"/>
      </c>
      <c r="B31" s="90"/>
      <c r="C31" s="2"/>
      <c r="D31" s="9"/>
      <c r="E31" s="108"/>
      <c r="F31" s="33"/>
      <c r="H31" s="75"/>
    </row>
    <row r="32" spans="1:8" ht="12.75">
      <c r="A32" s="133">
        <f t="shared" si="0"/>
      </c>
      <c r="B32" s="8"/>
      <c r="C32" s="1"/>
      <c r="D32" s="10"/>
      <c r="E32" s="108"/>
      <c r="F32" s="33"/>
      <c r="H32" s="75"/>
    </row>
    <row r="33" spans="1:8" ht="12.75">
      <c r="A33" s="133">
        <f t="shared" si="0"/>
      </c>
      <c r="B33" s="8"/>
      <c r="C33" s="1"/>
      <c r="D33" s="9"/>
      <c r="E33" s="108"/>
      <c r="F33" s="33"/>
      <c r="H33" s="75"/>
    </row>
    <row r="34" spans="1:8" ht="12.75">
      <c r="A34" s="133">
        <f t="shared" si="0"/>
      </c>
      <c r="B34" s="8"/>
      <c r="C34" s="1"/>
      <c r="D34" s="10"/>
      <c r="E34" s="108"/>
      <c r="F34" s="33"/>
      <c r="H34" s="75"/>
    </row>
    <row r="35" spans="1:8" ht="12.75">
      <c r="A35" s="133">
        <f t="shared" si="0"/>
      </c>
      <c r="B35" s="8"/>
      <c r="C35" s="1"/>
      <c r="D35" s="10"/>
      <c r="E35" s="108"/>
      <c r="F35" s="33"/>
      <c r="H35" s="75"/>
    </row>
    <row r="36" spans="1:8" ht="12.75">
      <c r="A36" s="133">
        <f t="shared" si="0"/>
      </c>
      <c r="B36" s="90"/>
      <c r="C36" s="2"/>
      <c r="D36" s="10"/>
      <c r="E36" s="108"/>
      <c r="F36" s="33"/>
      <c r="H36" s="75"/>
    </row>
    <row r="37" spans="1:8" ht="12.75">
      <c r="A37" s="133">
        <f t="shared" si="0"/>
      </c>
      <c r="B37" s="90"/>
      <c r="C37" s="2"/>
      <c r="D37" s="10"/>
      <c r="E37" s="108"/>
      <c r="F37" s="33"/>
      <c r="H37" s="75"/>
    </row>
    <row r="38" spans="1:8" ht="12.75">
      <c r="A38" s="133">
        <f aca="true" t="shared" si="1" ref="A38:A63">B38&amp;C38</f>
      </c>
      <c r="B38" s="8"/>
      <c r="C38" s="1"/>
      <c r="D38" s="10"/>
      <c r="E38" s="108"/>
      <c r="F38" s="33"/>
      <c r="H38" s="75"/>
    </row>
    <row r="39" spans="1:8" ht="12.75">
      <c r="A39" s="133">
        <f t="shared" si="1"/>
      </c>
      <c r="B39" s="90"/>
      <c r="C39" s="2"/>
      <c r="D39" s="10"/>
      <c r="E39" s="108"/>
      <c r="F39" s="33"/>
      <c r="H39" s="75"/>
    </row>
    <row r="40" spans="1:8" ht="12.75">
      <c r="A40" s="133">
        <f t="shared" si="1"/>
      </c>
      <c r="B40" s="90"/>
      <c r="C40" s="2"/>
      <c r="D40" s="10"/>
      <c r="E40" s="108"/>
      <c r="F40" s="33"/>
      <c r="H40" s="75"/>
    </row>
    <row r="41" spans="1:8" ht="12.75">
      <c r="A41" s="133">
        <f t="shared" si="1"/>
      </c>
      <c r="B41" s="90"/>
      <c r="C41" s="2"/>
      <c r="D41" s="10"/>
      <c r="E41" s="108"/>
      <c r="F41" s="33"/>
      <c r="H41" s="75"/>
    </row>
    <row r="42" spans="1:8" ht="12.75">
      <c r="A42" s="133">
        <f t="shared" si="1"/>
      </c>
      <c r="B42" s="90"/>
      <c r="C42" s="2"/>
      <c r="D42" s="10"/>
      <c r="E42" s="108"/>
      <c r="F42" s="33"/>
      <c r="H42" s="75"/>
    </row>
    <row r="43" spans="1:8" ht="12.75">
      <c r="A43" s="133">
        <f t="shared" si="1"/>
      </c>
      <c r="B43" s="8"/>
      <c r="C43" s="1"/>
      <c r="D43" s="9"/>
      <c r="E43" s="108"/>
      <c r="F43" s="33"/>
      <c r="H43" s="75"/>
    </row>
    <row r="44" spans="1:8" ht="12.75">
      <c r="A44" s="133">
        <f t="shared" si="1"/>
      </c>
      <c r="B44" s="8"/>
      <c r="C44" s="1"/>
      <c r="D44" s="9"/>
      <c r="E44" s="108"/>
      <c r="F44" s="33"/>
      <c r="H44" s="75"/>
    </row>
    <row r="45" spans="1:8" ht="12.75">
      <c r="A45" s="133">
        <f t="shared" si="1"/>
      </c>
      <c r="B45" s="8"/>
      <c r="C45" s="1"/>
      <c r="D45" s="9"/>
      <c r="E45" s="108"/>
      <c r="F45" s="33"/>
      <c r="H45" s="75"/>
    </row>
    <row r="46" spans="1:8" ht="12.75">
      <c r="A46" s="133">
        <f t="shared" si="1"/>
      </c>
      <c r="B46" s="8"/>
      <c r="C46" s="1"/>
      <c r="D46" s="9"/>
      <c r="E46" s="108"/>
      <c r="F46" s="33"/>
      <c r="H46" s="75"/>
    </row>
    <row r="47" spans="1:8" ht="12.75">
      <c r="A47" s="133">
        <f t="shared" si="1"/>
      </c>
      <c r="B47" s="8"/>
      <c r="C47" s="1"/>
      <c r="D47" s="149"/>
      <c r="E47" s="108"/>
      <c r="F47" s="33"/>
      <c r="H47" s="75"/>
    </row>
    <row r="48" spans="1:8" ht="12.75">
      <c r="A48" s="133">
        <f t="shared" si="1"/>
      </c>
      <c r="B48" s="8"/>
      <c r="C48" s="150"/>
      <c r="D48" s="10"/>
      <c r="E48" s="108"/>
      <c r="F48" s="33"/>
      <c r="H48" s="75"/>
    </row>
    <row r="49" spans="1:8" ht="12.75">
      <c r="A49" s="133">
        <f t="shared" si="1"/>
      </c>
      <c r="B49" s="137"/>
      <c r="C49" s="98"/>
      <c r="D49" s="9"/>
      <c r="E49" s="108"/>
      <c r="F49" s="33"/>
      <c r="H49" s="75"/>
    </row>
    <row r="50" spans="1:8" ht="12.75">
      <c r="A50" s="133">
        <f t="shared" si="1"/>
      </c>
      <c r="B50" s="137"/>
      <c r="C50" s="98"/>
      <c r="D50" s="9"/>
      <c r="E50" s="108"/>
      <c r="F50" s="33"/>
      <c r="H50" s="75"/>
    </row>
    <row r="51" spans="1:8" ht="12.75">
      <c r="A51" s="133">
        <f t="shared" si="1"/>
      </c>
      <c r="B51" s="138"/>
      <c r="C51" s="91"/>
      <c r="D51" s="9"/>
      <c r="E51" s="108"/>
      <c r="F51" s="33"/>
      <c r="H51" s="75"/>
    </row>
    <row r="52" spans="1:8" ht="12.75">
      <c r="A52" s="133">
        <f t="shared" si="1"/>
      </c>
      <c r="B52" s="139"/>
      <c r="C52" s="87"/>
      <c r="D52" s="9"/>
      <c r="E52" s="108"/>
      <c r="F52" s="33"/>
      <c r="H52" s="75"/>
    </row>
    <row r="53" spans="1:8" ht="12.75">
      <c r="A53" s="133">
        <f t="shared" si="1"/>
      </c>
      <c r="B53" s="134"/>
      <c r="C53" s="1"/>
      <c r="D53" s="9"/>
      <c r="E53" s="108"/>
      <c r="F53" s="33"/>
      <c r="H53" s="75"/>
    </row>
    <row r="54" spans="1:8" ht="12.75">
      <c r="A54" s="133">
        <f t="shared" si="1"/>
      </c>
      <c r="B54" s="134"/>
      <c r="C54" s="1"/>
      <c r="D54" s="10"/>
      <c r="E54" s="108"/>
      <c r="F54" s="33"/>
      <c r="H54" s="75"/>
    </row>
    <row r="55" spans="1:8" ht="12.75">
      <c r="A55" s="133">
        <f t="shared" si="1"/>
      </c>
      <c r="B55" s="134"/>
      <c r="C55" s="1"/>
      <c r="D55" s="9"/>
      <c r="E55" s="108"/>
      <c r="F55" s="33"/>
      <c r="H55" s="75"/>
    </row>
    <row r="56" spans="1:8" ht="12.75">
      <c r="A56" s="133">
        <f t="shared" si="1"/>
      </c>
      <c r="B56" s="134"/>
      <c r="C56" s="1"/>
      <c r="D56" s="10"/>
      <c r="E56" s="108"/>
      <c r="F56" s="33"/>
      <c r="H56" s="75"/>
    </row>
    <row r="57" spans="1:8" ht="12.75">
      <c r="A57" s="133">
        <f t="shared" si="1"/>
      </c>
      <c r="B57" s="135"/>
      <c r="C57" s="89"/>
      <c r="D57" s="9"/>
      <c r="E57" s="108"/>
      <c r="F57" s="33"/>
      <c r="H57" s="75"/>
    </row>
    <row r="58" spans="1:8" ht="12.75">
      <c r="A58" s="133">
        <f t="shared" si="1"/>
      </c>
      <c r="B58" s="135"/>
      <c r="C58" s="89"/>
      <c r="D58" s="9"/>
      <c r="E58" s="108"/>
      <c r="F58" s="33"/>
      <c r="H58" s="75"/>
    </row>
    <row r="59" spans="1:8" ht="12.75">
      <c r="A59" s="133">
        <f t="shared" si="1"/>
      </c>
      <c r="B59" s="136"/>
      <c r="C59" s="88"/>
      <c r="D59" s="9"/>
      <c r="E59" s="108"/>
      <c r="F59" s="33"/>
      <c r="H59" s="75"/>
    </row>
    <row r="60" spans="1:8" ht="12.75">
      <c r="A60" s="133">
        <f t="shared" si="1"/>
      </c>
      <c r="B60" s="135"/>
      <c r="C60" s="89"/>
      <c r="D60" s="9"/>
      <c r="E60" s="108"/>
      <c r="F60" s="33"/>
      <c r="H60" s="75"/>
    </row>
    <row r="61" spans="1:8" ht="12.75">
      <c r="A61" s="133">
        <f t="shared" si="1"/>
      </c>
      <c r="B61" s="135"/>
      <c r="C61" s="89"/>
      <c r="D61" s="9"/>
      <c r="E61" s="108"/>
      <c r="F61" s="33"/>
      <c r="H61" s="75"/>
    </row>
    <row r="62" spans="1:8" ht="12.75">
      <c r="A62" s="133">
        <f t="shared" si="1"/>
      </c>
      <c r="B62" s="135"/>
      <c r="C62" s="89"/>
      <c r="D62" s="9"/>
      <c r="E62" s="108"/>
      <c r="F62" s="33"/>
      <c r="H62" s="75"/>
    </row>
    <row r="63" spans="1:8" ht="13.5" thickBot="1">
      <c r="A63" s="140">
        <f t="shared" si="1"/>
      </c>
      <c r="B63" s="141"/>
      <c r="C63" s="94"/>
      <c r="D63" s="119"/>
      <c r="E63" s="114"/>
      <c r="F63" s="115"/>
      <c r="H63" s="75"/>
    </row>
    <row r="67" ht="12.75">
      <c r="E67" s="45">
        <f>SUM(E6:E63)</f>
        <v>648.9171095551956</v>
      </c>
    </row>
  </sheetData>
  <sheetProtection/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27"/>
  <sheetViews>
    <sheetView zoomScale="80" zoomScaleNormal="80" zoomScalePageLayoutView="0" workbookViewId="0" topLeftCell="A1">
      <selection activeCell="D22" sqref="D22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7" t="s">
        <v>30</v>
      </c>
      <c r="B1" s="28"/>
    </row>
    <row r="2" spans="1:2" ht="13.5" thickBot="1">
      <c r="A2" s="30" t="s">
        <v>72</v>
      </c>
      <c r="B2" s="31"/>
    </row>
    <row r="3" spans="1:2" ht="42" customHeight="1" thickBot="1">
      <c r="A3" s="152" t="s">
        <v>20</v>
      </c>
      <c r="B3" s="153">
        <v>125</v>
      </c>
    </row>
    <row r="4" spans="1:11" ht="38.25">
      <c r="A4" s="12" t="s">
        <v>73</v>
      </c>
      <c r="B4" s="157">
        <f>SUM('рейтинг 2007'!E6:E59)</f>
        <v>648.9171095551956</v>
      </c>
      <c r="K4" s="4"/>
    </row>
    <row r="5" spans="1:11" ht="38.25">
      <c r="A5" s="38" t="s">
        <v>74</v>
      </c>
      <c r="B5" s="67">
        <f>SUM(D10:D47)</f>
        <v>300.05592721194694</v>
      </c>
      <c r="K5" s="4"/>
    </row>
    <row r="6" spans="1:11" ht="12.75">
      <c r="A6" s="90" t="s">
        <v>2</v>
      </c>
      <c r="B6" s="155">
        <f>B5/B4</f>
        <v>0.4623948464197873</v>
      </c>
      <c r="K6" s="4"/>
    </row>
    <row r="7" spans="1:11" ht="39" thickBot="1">
      <c r="A7" s="156" t="s">
        <v>79</v>
      </c>
      <c r="B7" s="26">
        <v>0.9</v>
      </c>
      <c r="K7" s="4"/>
    </row>
    <row r="8" ht="13.5" thickBot="1">
      <c r="K8" s="4"/>
    </row>
    <row r="9" spans="1:13" s="3" customFormat="1" ht="27" customHeight="1" thickBot="1">
      <c r="A9" s="15" t="s">
        <v>3</v>
      </c>
      <c r="B9" s="16" t="s">
        <v>4</v>
      </c>
      <c r="C9" s="51" t="s">
        <v>10</v>
      </c>
      <c r="D9" s="50" t="s">
        <v>17</v>
      </c>
      <c r="E9" s="17" t="s">
        <v>12</v>
      </c>
      <c r="F9" s="17" t="s">
        <v>13</v>
      </c>
      <c r="G9" s="18" t="s">
        <v>1</v>
      </c>
      <c r="I9" s="11"/>
      <c r="J9" s="11"/>
      <c r="L9" s="76" t="s">
        <v>26</v>
      </c>
      <c r="M9" s="76"/>
    </row>
    <row r="10" spans="1:13" ht="12.75">
      <c r="A10" s="8" t="s">
        <v>43</v>
      </c>
      <c r="B10" s="1" t="s">
        <v>44</v>
      </c>
      <c r="C10" s="9" t="s">
        <v>5</v>
      </c>
      <c r="D10" s="56">
        <f>VLOOKUP(A10&amp;B10,'рейтинг 2007'!$A$6:$E$121,5,FALSE)</f>
        <v>38.3098518369866</v>
      </c>
      <c r="E10" s="20">
        <v>2</v>
      </c>
      <c r="F10" s="37">
        <f>VLOOKUP(E10,баллы!$A$2:$B$41,2,FALSE)</f>
        <v>85</v>
      </c>
      <c r="G10" s="22">
        <f aca="true" t="shared" si="0" ref="G10:G16">F10*((1+$B$6)*$B$3/100)*0.9</f>
        <v>139.84150718889217</v>
      </c>
      <c r="L10" s="77" t="str">
        <f aca="true" t="shared" si="1" ref="L10:L26">A10&amp;B10</f>
        <v>ЛысенкоКристина</v>
      </c>
      <c r="M10" s="78">
        <f aca="true" t="shared" si="2" ref="M10:M25">G10</f>
        <v>139.84150718889217</v>
      </c>
    </row>
    <row r="11" spans="1:13" ht="12.75">
      <c r="A11" s="8" t="s">
        <v>33</v>
      </c>
      <c r="B11" s="1" t="s">
        <v>34</v>
      </c>
      <c r="C11" s="10" t="s">
        <v>35</v>
      </c>
      <c r="D11" s="56">
        <f>VLOOKUP(A11&amp;B11,'рейтинг 2007'!$A$6:$E$121,5,FALSE)</f>
        <v>120.29137764291866</v>
      </c>
      <c r="E11" s="20">
        <v>3</v>
      </c>
      <c r="F11" s="37">
        <f>VLOOKUP(E11,баллы!$A$2:$B$41,2,FALSE)</f>
        <v>74</v>
      </c>
      <c r="G11" s="22">
        <f t="shared" si="0"/>
        <v>121.74437096444731</v>
      </c>
      <c r="L11" s="77" t="str">
        <f t="shared" si="1"/>
        <v>ИсаеваЮлия</v>
      </c>
      <c r="M11" s="78">
        <f t="shared" si="2"/>
        <v>121.74437096444731</v>
      </c>
    </row>
    <row r="12" spans="1:13" ht="12.75">
      <c r="A12" s="8" t="s">
        <v>36</v>
      </c>
      <c r="B12" s="1" t="s">
        <v>37</v>
      </c>
      <c r="C12" s="9" t="s">
        <v>5</v>
      </c>
      <c r="D12" s="56">
        <f>VLOOKUP(A12&amp;B12,'рейтинг 2007'!$A$6:$E$121,5,FALSE)</f>
        <v>96.53549163861783</v>
      </c>
      <c r="E12" s="20">
        <v>4</v>
      </c>
      <c r="F12" s="37">
        <f>VLOOKUP(E12,баллы!$A$2:$B$41,2,FALSE)</f>
        <v>64</v>
      </c>
      <c r="G12" s="22">
        <f t="shared" si="0"/>
        <v>105.29242894222469</v>
      </c>
      <c r="L12" s="77" t="str">
        <f t="shared" si="1"/>
        <v>ЗеленоваНадежда</v>
      </c>
      <c r="M12" s="78">
        <f t="shared" si="2"/>
        <v>105.29242894222469</v>
      </c>
    </row>
    <row r="13" spans="1:13" ht="12.75">
      <c r="A13" s="8" t="s">
        <v>45</v>
      </c>
      <c r="B13" s="1" t="s">
        <v>46</v>
      </c>
      <c r="C13" s="9" t="s">
        <v>5</v>
      </c>
      <c r="D13" s="56">
        <f>VLOOKUP(A13&amp;B13,'рейтинг 2007'!$A$6:$E$121,5,FALSE)</f>
        <v>38.152687678849745</v>
      </c>
      <c r="E13" s="20">
        <v>5</v>
      </c>
      <c r="F13" s="37">
        <f>VLOOKUP(E13,баллы!$A$2:$B$41,2,FALSE)</f>
        <v>55</v>
      </c>
      <c r="G13" s="22">
        <f t="shared" si="0"/>
        <v>90.48568112222434</v>
      </c>
      <c r="L13" s="77" t="str">
        <f t="shared" si="1"/>
        <v>ФадинаОльга</v>
      </c>
      <c r="M13" s="78">
        <f t="shared" si="2"/>
        <v>90.48568112222434</v>
      </c>
    </row>
    <row r="14" spans="1:13" ht="12.75">
      <c r="A14" s="8" t="s">
        <v>70</v>
      </c>
      <c r="B14" s="1" t="s">
        <v>42</v>
      </c>
      <c r="C14" s="9" t="s">
        <v>6</v>
      </c>
      <c r="D14" s="56">
        <v>0</v>
      </c>
      <c r="E14" s="20">
        <v>6</v>
      </c>
      <c r="F14" s="37">
        <f>VLOOKUP(E14,баллы!$A$2:$B$41,2,FALSE)</f>
        <v>47</v>
      </c>
      <c r="G14" s="22">
        <f t="shared" si="0"/>
        <v>77.32412750444627</v>
      </c>
      <c r="L14" s="77" t="str">
        <f t="shared" si="1"/>
        <v>ГришинаЕкатерина</v>
      </c>
      <c r="M14" s="78">
        <f t="shared" si="2"/>
        <v>77.32412750444627</v>
      </c>
    </row>
    <row r="15" spans="1:13" ht="12.75">
      <c r="A15" s="8" t="s">
        <v>71</v>
      </c>
      <c r="B15" s="1" t="s">
        <v>69</v>
      </c>
      <c r="C15" s="9" t="s">
        <v>6</v>
      </c>
      <c r="D15" s="56">
        <v>0</v>
      </c>
      <c r="E15" s="20">
        <v>7</v>
      </c>
      <c r="F15" s="37">
        <f>VLOOKUP(E15,баллы!$A$2:$B$41,2,FALSE)</f>
        <v>40</v>
      </c>
      <c r="G15" s="22">
        <f t="shared" si="0"/>
        <v>65.80776808889043</v>
      </c>
      <c r="L15" s="77" t="str">
        <f t="shared" si="1"/>
        <v>ЛозоваяДарья</v>
      </c>
      <c r="M15" s="78">
        <f t="shared" si="2"/>
        <v>65.80776808889043</v>
      </c>
    </row>
    <row r="16" spans="1:13" ht="12.75">
      <c r="A16" s="8" t="s">
        <v>28</v>
      </c>
      <c r="B16" s="1" t="s">
        <v>69</v>
      </c>
      <c r="C16" s="10" t="s">
        <v>6</v>
      </c>
      <c r="D16" s="56">
        <f>VLOOKUP(A16&amp;B16,'рейтинг 2007'!$A$6:$E$121,5,FALSE)</f>
        <v>6.766518414574051</v>
      </c>
      <c r="E16" s="20">
        <v>8</v>
      </c>
      <c r="F16" s="37">
        <f>VLOOKUP(E16,баллы!$A$2:$B$41,2,FALSE)</f>
        <v>34</v>
      </c>
      <c r="G16" s="22">
        <f t="shared" si="0"/>
        <v>55.936602875556865</v>
      </c>
      <c r="L16" s="77" t="str">
        <f t="shared" si="1"/>
        <v>МелешкевичДарья</v>
      </c>
      <c r="M16" s="78">
        <f t="shared" si="2"/>
        <v>55.936602875556865</v>
      </c>
    </row>
    <row r="17" spans="1:13" ht="12.75">
      <c r="A17" s="8"/>
      <c r="B17" s="1"/>
      <c r="C17" s="9"/>
      <c r="D17" s="56"/>
      <c r="E17" s="20"/>
      <c r="F17" s="37"/>
      <c r="G17" s="22"/>
      <c r="L17" s="77">
        <f t="shared" si="1"/>
      </c>
      <c r="M17" s="78">
        <f t="shared" si="2"/>
        <v>0</v>
      </c>
    </row>
    <row r="18" spans="1:13" ht="12.75">
      <c r="A18" s="8"/>
      <c r="B18" s="1"/>
      <c r="C18" s="9"/>
      <c r="D18" s="56"/>
      <c r="E18" s="20"/>
      <c r="F18" s="37"/>
      <c r="G18" s="22"/>
      <c r="L18" s="77">
        <f t="shared" si="1"/>
      </c>
      <c r="M18" s="78">
        <f t="shared" si="2"/>
        <v>0</v>
      </c>
    </row>
    <row r="19" spans="1:13" ht="12.75">
      <c r="A19" s="8"/>
      <c r="B19" s="1"/>
      <c r="C19" s="9"/>
      <c r="D19" s="56"/>
      <c r="E19" s="20"/>
      <c r="F19" s="37"/>
      <c r="G19" s="22"/>
      <c r="L19" s="77">
        <f t="shared" si="1"/>
      </c>
      <c r="M19" s="78">
        <f t="shared" si="2"/>
        <v>0</v>
      </c>
    </row>
    <row r="20" spans="1:13" ht="12.75">
      <c r="A20" s="8"/>
      <c r="B20" s="1"/>
      <c r="C20" s="9"/>
      <c r="D20" s="56"/>
      <c r="E20" s="20"/>
      <c r="F20" s="37"/>
      <c r="G20" s="22"/>
      <c r="L20" s="77">
        <f t="shared" si="1"/>
      </c>
      <c r="M20" s="78">
        <f t="shared" si="2"/>
        <v>0</v>
      </c>
    </row>
    <row r="21" spans="1:13" ht="12.75">
      <c r="A21" s="8"/>
      <c r="B21" s="1"/>
      <c r="C21" s="9"/>
      <c r="D21" s="56"/>
      <c r="E21" s="20"/>
      <c r="F21" s="37"/>
      <c r="G21" s="22"/>
      <c r="L21" s="77">
        <f t="shared" si="1"/>
      </c>
      <c r="M21" s="78">
        <f t="shared" si="2"/>
        <v>0</v>
      </c>
    </row>
    <row r="22" spans="1:13" ht="12.75">
      <c r="A22" s="8"/>
      <c r="B22" s="1"/>
      <c r="C22" s="9"/>
      <c r="D22" s="56"/>
      <c r="E22" s="20"/>
      <c r="F22" s="37"/>
      <c r="G22" s="22"/>
      <c r="L22" s="77">
        <f t="shared" si="1"/>
      </c>
      <c r="M22" s="78">
        <f t="shared" si="2"/>
        <v>0</v>
      </c>
    </row>
    <row r="23" spans="1:13" ht="12.75">
      <c r="A23" s="8"/>
      <c r="B23" s="1"/>
      <c r="C23" s="10"/>
      <c r="D23" s="56"/>
      <c r="E23" s="20"/>
      <c r="F23" s="37"/>
      <c r="G23" s="22"/>
      <c r="L23" s="77">
        <f t="shared" si="1"/>
      </c>
      <c r="M23" s="78">
        <f t="shared" si="2"/>
        <v>0</v>
      </c>
    </row>
    <row r="24" spans="1:13" ht="12.75">
      <c r="A24" s="8"/>
      <c r="B24" s="1"/>
      <c r="C24" s="10"/>
      <c r="D24" s="56"/>
      <c r="E24" s="20"/>
      <c r="F24" s="37"/>
      <c r="G24" s="22"/>
      <c r="L24" s="77">
        <f t="shared" si="1"/>
      </c>
      <c r="M24" s="78">
        <f t="shared" si="2"/>
        <v>0</v>
      </c>
    </row>
    <row r="25" spans="1:13" ht="12.75">
      <c r="A25" s="8"/>
      <c r="B25" s="1"/>
      <c r="C25" s="10"/>
      <c r="D25" s="56"/>
      <c r="E25" s="20"/>
      <c r="F25" s="37"/>
      <c r="G25" s="22"/>
      <c r="L25" s="79">
        <f t="shared" si="1"/>
      </c>
      <c r="M25" s="80">
        <f t="shared" si="2"/>
        <v>0</v>
      </c>
    </row>
    <row r="26" spans="6:12" ht="12.75">
      <c r="F26" s="11"/>
      <c r="L26" s="75">
        <f t="shared" si="1"/>
      </c>
    </row>
    <row r="27" ht="27.75" customHeight="1">
      <c r="G27" s="45">
        <f>SUM(G10:G25)</f>
        <v>656.4324866866821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3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7" t="s">
        <v>81</v>
      </c>
      <c r="B1" s="28"/>
    </row>
    <row r="2" spans="1:2" ht="13.5" thickBot="1">
      <c r="A2" s="30" t="s">
        <v>72</v>
      </c>
      <c r="B2" s="29"/>
    </row>
    <row r="3" spans="1:2" ht="26.25" thickBot="1">
      <c r="A3" s="152" t="s">
        <v>20</v>
      </c>
      <c r="B3" s="153">
        <v>135</v>
      </c>
    </row>
    <row r="4" spans="1:2" ht="25.5">
      <c r="A4" s="152" t="s">
        <v>18</v>
      </c>
      <c r="B4" s="154">
        <f>'Итог.'!D69</f>
        <v>656.4324866866821</v>
      </c>
    </row>
    <row r="5" spans="1:2" ht="38.25">
      <c r="A5" s="39" t="s">
        <v>19</v>
      </c>
      <c r="B5" s="46">
        <f>SUM(D10:D51)</f>
        <v>0</v>
      </c>
    </row>
    <row r="6" spans="1:11" ht="12.75">
      <c r="A6" s="90" t="s">
        <v>2</v>
      </c>
      <c r="B6" s="155">
        <v>0.5</v>
      </c>
      <c r="K6" s="4"/>
    </row>
    <row r="7" spans="1:11" ht="42" customHeight="1" thickBot="1">
      <c r="A7" s="156" t="s">
        <v>79</v>
      </c>
      <c r="B7" s="26">
        <v>0.9</v>
      </c>
      <c r="K7" s="4"/>
    </row>
    <row r="8" ht="13.5" thickBot="1">
      <c r="K8" s="4"/>
    </row>
    <row r="9" spans="1:13" s="3" customFormat="1" ht="27" customHeight="1" thickBot="1">
      <c r="A9" s="15" t="s">
        <v>3</v>
      </c>
      <c r="B9" s="16" t="s">
        <v>4</v>
      </c>
      <c r="C9" s="51" t="s">
        <v>10</v>
      </c>
      <c r="D9" s="18" t="s">
        <v>16</v>
      </c>
      <c r="E9" s="50" t="s">
        <v>12</v>
      </c>
      <c r="F9" s="17" t="s">
        <v>13</v>
      </c>
      <c r="G9" s="18" t="s">
        <v>1</v>
      </c>
      <c r="I9" s="11"/>
      <c r="J9" s="11"/>
      <c r="L9" s="76" t="s">
        <v>26</v>
      </c>
      <c r="M9" s="76"/>
    </row>
    <row r="10" spans="1:13" ht="12.75">
      <c r="A10" s="5" t="s">
        <v>50</v>
      </c>
      <c r="B10" s="6" t="s">
        <v>51</v>
      </c>
      <c r="C10" s="7" t="s">
        <v>5</v>
      </c>
      <c r="D10" s="106">
        <f>VLOOKUP(A10&amp;B10,'Итог.'!$Q$6:$T$117,2,FALSE)</f>
        <v>0</v>
      </c>
      <c r="E10" s="48">
        <v>2</v>
      </c>
      <c r="F10" s="37">
        <f>VLOOKUP(E10,баллы!$A$2:$B$100,2,FALSE)</f>
        <v>85</v>
      </c>
      <c r="G10" s="22">
        <f>(F10*(1+$B$6)*$B$3/100)*0.9</f>
        <v>154.9125</v>
      </c>
      <c r="L10" s="77" t="str">
        <f>A10&amp;B10</f>
        <v>СеменоваПолина</v>
      </c>
      <c r="M10" s="78">
        <f>G10</f>
        <v>154.9125</v>
      </c>
    </row>
    <row r="11" spans="1:13" ht="12.75">
      <c r="A11" s="8"/>
      <c r="B11" s="1"/>
      <c r="C11" s="9"/>
      <c r="D11" s="106"/>
      <c r="E11" s="49"/>
      <c r="F11" s="37"/>
      <c r="G11" s="22"/>
      <c r="L11" s="77">
        <f aca="true" t="shared" si="0" ref="L11:L32">A11&amp;B11</f>
      </c>
      <c r="M11" s="78">
        <f aca="true" t="shared" si="1" ref="M11:M30">G11</f>
        <v>0</v>
      </c>
    </row>
    <row r="12" spans="1:13" ht="12.75">
      <c r="A12" s="8"/>
      <c r="B12" s="1"/>
      <c r="C12" s="9"/>
      <c r="D12" s="106"/>
      <c r="E12" s="49"/>
      <c r="F12" s="37"/>
      <c r="G12" s="22"/>
      <c r="L12" s="77">
        <f t="shared" si="0"/>
      </c>
      <c r="M12" s="78">
        <f t="shared" si="1"/>
        <v>0</v>
      </c>
    </row>
    <row r="13" spans="1:13" ht="12.75">
      <c r="A13" s="8"/>
      <c r="B13" s="1"/>
      <c r="C13" s="9"/>
      <c r="D13" s="106"/>
      <c r="E13" s="49"/>
      <c r="F13" s="37"/>
      <c r="G13" s="22"/>
      <c r="L13" s="77">
        <f t="shared" si="0"/>
      </c>
      <c r="M13" s="78">
        <f t="shared" si="1"/>
        <v>0</v>
      </c>
    </row>
    <row r="14" spans="1:13" ht="12.75">
      <c r="A14" s="8"/>
      <c r="B14" s="1"/>
      <c r="C14" s="9"/>
      <c r="D14" s="106"/>
      <c r="E14" s="49"/>
      <c r="F14" s="37"/>
      <c r="G14" s="22"/>
      <c r="L14" s="77">
        <f t="shared" si="0"/>
      </c>
      <c r="M14" s="78">
        <f t="shared" si="1"/>
        <v>0</v>
      </c>
    </row>
    <row r="15" spans="1:13" ht="12.75">
      <c r="A15" s="47"/>
      <c r="B15" s="2"/>
      <c r="C15" s="10"/>
      <c r="D15" s="106"/>
      <c r="E15" s="49"/>
      <c r="F15" s="37"/>
      <c r="G15" s="22"/>
      <c r="L15" s="77">
        <f t="shared" si="0"/>
      </c>
      <c r="M15" s="78">
        <f t="shared" si="1"/>
        <v>0</v>
      </c>
    </row>
    <row r="16" spans="1:13" ht="12.75">
      <c r="A16" s="8"/>
      <c r="B16" s="1"/>
      <c r="C16" s="9"/>
      <c r="D16" s="106"/>
      <c r="E16" s="49"/>
      <c r="F16" s="37"/>
      <c r="G16" s="22"/>
      <c r="L16" s="77">
        <f t="shared" si="0"/>
      </c>
      <c r="M16" s="78">
        <f t="shared" si="1"/>
        <v>0</v>
      </c>
    </row>
    <row r="17" spans="1:13" ht="12.75">
      <c r="A17" s="8"/>
      <c r="B17" s="1"/>
      <c r="C17" s="9"/>
      <c r="D17" s="106"/>
      <c r="E17" s="49"/>
      <c r="F17" s="37"/>
      <c r="G17" s="22"/>
      <c r="L17" s="77">
        <f t="shared" si="0"/>
      </c>
      <c r="M17" s="78">
        <f t="shared" si="1"/>
        <v>0</v>
      </c>
    </row>
    <row r="18" spans="1:13" ht="12.75">
      <c r="A18" s="8"/>
      <c r="B18" s="1"/>
      <c r="C18" s="9"/>
      <c r="D18" s="106"/>
      <c r="E18" s="49"/>
      <c r="F18" s="37"/>
      <c r="G18" s="22"/>
      <c r="L18" s="77">
        <f t="shared" si="0"/>
      </c>
      <c r="M18" s="78">
        <f t="shared" si="1"/>
        <v>0</v>
      </c>
    </row>
    <row r="19" spans="1:13" ht="12.75">
      <c r="A19" s="8"/>
      <c r="B19" s="1"/>
      <c r="C19" s="9"/>
      <c r="D19" s="106"/>
      <c r="E19" s="49"/>
      <c r="F19" s="37"/>
      <c r="G19" s="22"/>
      <c r="L19" s="77">
        <f t="shared" si="0"/>
      </c>
      <c r="M19" s="78">
        <f t="shared" si="1"/>
        <v>0</v>
      </c>
    </row>
    <row r="20" spans="1:13" ht="12.75">
      <c r="A20" s="8"/>
      <c r="B20" s="1"/>
      <c r="C20" s="10"/>
      <c r="D20" s="106"/>
      <c r="E20" s="49"/>
      <c r="F20" s="37"/>
      <c r="G20" s="22"/>
      <c r="L20" s="77">
        <f t="shared" si="0"/>
      </c>
      <c r="M20" s="78">
        <f t="shared" si="1"/>
        <v>0</v>
      </c>
    </row>
    <row r="21" spans="1:13" ht="12.75">
      <c r="A21" s="8"/>
      <c r="B21" s="1"/>
      <c r="C21" s="9"/>
      <c r="D21" s="106"/>
      <c r="E21" s="49"/>
      <c r="F21" s="37"/>
      <c r="G21" s="22"/>
      <c r="L21" s="77">
        <f t="shared" si="0"/>
      </c>
      <c r="M21" s="78">
        <f t="shared" si="1"/>
        <v>0</v>
      </c>
    </row>
    <row r="22" spans="1:13" ht="12.75">
      <c r="A22" s="8"/>
      <c r="B22" s="1"/>
      <c r="C22" s="9"/>
      <c r="D22" s="106"/>
      <c r="E22" s="49"/>
      <c r="F22" s="37"/>
      <c r="G22" s="22"/>
      <c r="L22" s="77">
        <f t="shared" si="0"/>
      </c>
      <c r="M22" s="78">
        <f t="shared" si="1"/>
        <v>0</v>
      </c>
    </row>
    <row r="23" spans="1:13" ht="12.75">
      <c r="A23" s="8"/>
      <c r="B23" s="1"/>
      <c r="C23" s="9"/>
      <c r="D23" s="106"/>
      <c r="E23" s="49"/>
      <c r="F23" s="37"/>
      <c r="G23" s="22"/>
      <c r="L23" s="77">
        <f t="shared" si="0"/>
      </c>
      <c r="M23" s="78">
        <f t="shared" si="1"/>
        <v>0</v>
      </c>
    </row>
    <row r="24" spans="1:13" ht="12.75">
      <c r="A24" s="8"/>
      <c r="B24" s="1"/>
      <c r="C24" s="9"/>
      <c r="D24" s="106"/>
      <c r="E24" s="49"/>
      <c r="F24" s="37"/>
      <c r="G24" s="22"/>
      <c r="L24" s="77">
        <f t="shared" si="0"/>
      </c>
      <c r="M24" s="78">
        <f t="shared" si="1"/>
        <v>0</v>
      </c>
    </row>
    <row r="25" spans="1:13" ht="12.75">
      <c r="A25" s="8"/>
      <c r="B25" s="1"/>
      <c r="C25" s="9"/>
      <c r="D25" s="106"/>
      <c r="E25" s="49"/>
      <c r="F25" s="37"/>
      <c r="G25" s="22"/>
      <c r="L25" s="77">
        <f t="shared" si="0"/>
      </c>
      <c r="M25" s="78">
        <f t="shared" si="1"/>
        <v>0</v>
      </c>
    </row>
    <row r="26" spans="1:13" ht="12.75">
      <c r="A26" s="8"/>
      <c r="B26" s="1"/>
      <c r="C26" s="9"/>
      <c r="D26" s="106"/>
      <c r="E26" s="49"/>
      <c r="F26" s="37"/>
      <c r="G26" s="22"/>
      <c r="L26" s="77">
        <f t="shared" si="0"/>
      </c>
      <c r="M26" s="78">
        <f t="shared" si="1"/>
        <v>0</v>
      </c>
    </row>
    <row r="27" spans="1:13" ht="12.75">
      <c r="A27" s="8"/>
      <c r="B27" s="1"/>
      <c r="C27" s="10"/>
      <c r="D27" s="106"/>
      <c r="E27" s="49"/>
      <c r="F27" s="37"/>
      <c r="G27" s="22"/>
      <c r="L27" s="77">
        <f t="shared" si="0"/>
      </c>
      <c r="M27" s="78">
        <f t="shared" si="1"/>
        <v>0</v>
      </c>
    </row>
    <row r="28" spans="1:13" ht="12.75">
      <c r="A28" s="8"/>
      <c r="B28" s="1"/>
      <c r="C28" s="10"/>
      <c r="D28" s="106"/>
      <c r="E28" s="49"/>
      <c r="F28" s="37"/>
      <c r="G28" s="22"/>
      <c r="L28" s="77">
        <f t="shared" si="0"/>
      </c>
      <c r="M28" s="78">
        <f t="shared" si="1"/>
        <v>0</v>
      </c>
    </row>
    <row r="29" spans="1:13" ht="12.75">
      <c r="A29" s="8"/>
      <c r="B29" s="1"/>
      <c r="C29" s="10"/>
      <c r="D29" s="106"/>
      <c r="E29" s="49"/>
      <c r="F29" s="37"/>
      <c r="G29" s="22"/>
      <c r="L29" s="77">
        <f t="shared" si="0"/>
      </c>
      <c r="M29" s="78">
        <f t="shared" si="1"/>
        <v>0</v>
      </c>
    </row>
    <row r="30" spans="1:13" ht="12.75">
      <c r="A30" s="2"/>
      <c r="B30" s="2"/>
      <c r="C30" s="10"/>
      <c r="D30" s="106"/>
      <c r="E30" s="49"/>
      <c r="F30" s="37"/>
      <c r="G30" s="22"/>
      <c r="L30" s="77">
        <f t="shared" si="0"/>
      </c>
      <c r="M30" s="78">
        <f t="shared" si="1"/>
        <v>0</v>
      </c>
    </row>
    <row r="31" spans="6:13" ht="14.25" customHeight="1">
      <c r="F31" s="11"/>
      <c r="L31" s="77">
        <f t="shared" si="0"/>
      </c>
      <c r="M31" s="78"/>
    </row>
    <row r="32" spans="6:13" ht="12.75">
      <c r="F32" s="11"/>
      <c r="G32" s="65">
        <f>SUM(G10:G30)</f>
        <v>154.9125</v>
      </c>
      <c r="L32" s="79">
        <f t="shared" si="0"/>
      </c>
      <c r="M32" s="80"/>
    </row>
    <row r="33" ht="12.75">
      <c r="F3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M35"/>
  <sheetViews>
    <sheetView zoomScale="80" zoomScaleNormal="80" zoomScalePageLayoutView="0" workbookViewId="0" topLeftCell="A1">
      <selection activeCell="A7" sqref="A7:IV7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18.25390625" style="0" customWidth="1"/>
  </cols>
  <sheetData>
    <row r="1" spans="1:2" ht="12.75">
      <c r="A1" s="27" t="s">
        <v>77</v>
      </c>
      <c r="B1" s="28"/>
    </row>
    <row r="2" spans="1:2" ht="13.5" thickBot="1">
      <c r="A2" s="30" t="s">
        <v>72</v>
      </c>
      <c r="B2" s="29"/>
    </row>
    <row r="3" spans="1:2" ht="25.5">
      <c r="A3" s="12" t="s">
        <v>20</v>
      </c>
      <c r="B3" s="25">
        <v>100</v>
      </c>
    </row>
    <row r="4" spans="1:2" ht="25.5">
      <c r="A4" s="39" t="s">
        <v>18</v>
      </c>
      <c r="B4" s="46">
        <f>'Итог.'!S69</f>
        <v>811.3449866866821</v>
      </c>
    </row>
    <row r="5" spans="1:2" ht="38.25">
      <c r="A5" s="38" t="s">
        <v>19</v>
      </c>
      <c r="B5" s="67">
        <f>SUM(D10:D51)</f>
        <v>195.77811006444904</v>
      </c>
    </row>
    <row r="6" spans="1:10" ht="13.5" thickBot="1">
      <c r="A6" s="13" t="s">
        <v>2</v>
      </c>
      <c r="B6" s="68">
        <f>B5/B4</f>
        <v>0.2413006960996394</v>
      </c>
      <c r="J6" s="4"/>
    </row>
    <row r="7" spans="1:11" ht="42" customHeight="1" thickBot="1">
      <c r="A7" s="156" t="s">
        <v>79</v>
      </c>
      <c r="B7" s="26">
        <v>0.8</v>
      </c>
      <c r="K7" s="4"/>
    </row>
    <row r="8" ht="13.5" thickBot="1">
      <c r="J8" s="4"/>
    </row>
    <row r="9" spans="1:13" s="3" customFormat="1" ht="27" customHeight="1" thickBot="1">
      <c r="A9" s="15" t="s">
        <v>3</v>
      </c>
      <c r="B9" s="16" t="s">
        <v>4</v>
      </c>
      <c r="C9" s="51" t="s">
        <v>10</v>
      </c>
      <c r="D9" s="18" t="s">
        <v>16</v>
      </c>
      <c r="E9" s="50" t="s">
        <v>12</v>
      </c>
      <c r="F9" s="17" t="s">
        <v>13</v>
      </c>
      <c r="G9" s="18" t="s">
        <v>1</v>
      </c>
      <c r="I9" s="11"/>
      <c r="L9" s="76" t="s">
        <v>26</v>
      </c>
      <c r="M9" s="76"/>
    </row>
    <row r="10" spans="1:13" ht="12.75">
      <c r="A10" s="5" t="s">
        <v>36</v>
      </c>
      <c r="B10" s="6" t="s">
        <v>37</v>
      </c>
      <c r="C10" s="7" t="s">
        <v>5</v>
      </c>
      <c r="D10" s="106">
        <f>VLOOKUP(A10&amp;B10,'Итог.'!$Q$6:$T$117,3,FALSE)</f>
        <v>105.29242894222469</v>
      </c>
      <c r="E10" s="48">
        <v>1</v>
      </c>
      <c r="F10" s="37">
        <f>VLOOKUP(E10,баллы!$A$2:$B$100,2,FALSE)</f>
        <v>100</v>
      </c>
      <c r="G10" s="22">
        <f aca="true" t="shared" si="0" ref="G10:G15">(F10*(1+$B$6)*$B$3/100)*0.8</f>
        <v>99.30405568797116</v>
      </c>
      <c r="L10" s="77" t="str">
        <f>A10&amp;B10</f>
        <v>ЗеленоваНадежда</v>
      </c>
      <c r="M10" s="78">
        <f>G10</f>
        <v>99.30405568797116</v>
      </c>
    </row>
    <row r="11" spans="1:13" ht="12.75">
      <c r="A11" s="8" t="s">
        <v>38</v>
      </c>
      <c r="B11" s="1" t="s">
        <v>39</v>
      </c>
      <c r="C11" s="9" t="s">
        <v>40</v>
      </c>
      <c r="D11" s="106">
        <f>VLOOKUP(A11&amp;B11,'Итог.'!$Q$6:$T$117,3,FALSE)</f>
        <v>0</v>
      </c>
      <c r="E11" s="49">
        <v>2</v>
      </c>
      <c r="F11" s="37">
        <f>VLOOKUP(E11,баллы!$A$2:$B$100,2,FALSE)</f>
        <v>85</v>
      </c>
      <c r="G11" s="22">
        <f t="shared" si="0"/>
        <v>84.40844733477547</v>
      </c>
      <c r="L11" s="77" t="str">
        <f aca="true" t="shared" si="1" ref="L11:L30">A11&amp;B11</f>
        <v>МасловаНаталия</v>
      </c>
      <c r="M11" s="78">
        <f aca="true" t="shared" si="2" ref="M11:M30">G11</f>
        <v>84.40844733477547</v>
      </c>
    </row>
    <row r="12" spans="1:13" ht="12.75">
      <c r="A12" s="8" t="s">
        <v>75</v>
      </c>
      <c r="B12" s="1" t="s">
        <v>76</v>
      </c>
      <c r="C12" s="9" t="s">
        <v>5</v>
      </c>
      <c r="D12" s="106">
        <f>VLOOKUP(A12&amp;B12,'Итог.'!$Q$6:$T$117,3,FALSE)</f>
        <v>0</v>
      </c>
      <c r="E12" s="49">
        <v>3</v>
      </c>
      <c r="F12" s="37">
        <f>VLOOKUP(E12,баллы!$A$2:$B$100,2,FALSE)</f>
        <v>74</v>
      </c>
      <c r="G12" s="22">
        <f t="shared" si="0"/>
        <v>73.48500120909866</v>
      </c>
      <c r="L12" s="77" t="str">
        <f t="shared" si="1"/>
        <v>ГлуховаМаргарита</v>
      </c>
      <c r="M12" s="78">
        <f t="shared" si="2"/>
        <v>73.48500120909866</v>
      </c>
    </row>
    <row r="13" spans="1:13" ht="12.75">
      <c r="A13" s="8" t="s">
        <v>53</v>
      </c>
      <c r="B13" s="1" t="s">
        <v>54</v>
      </c>
      <c r="C13" s="9" t="s">
        <v>5</v>
      </c>
      <c r="D13" s="106">
        <f>VLOOKUP(A13&amp;B13,'Итог.'!$Q$6:$T$117,3,FALSE)</f>
        <v>0</v>
      </c>
      <c r="E13" s="49">
        <v>4</v>
      </c>
      <c r="F13" s="37">
        <f>VLOOKUP(E13,баллы!$A$2:$B$100,2,FALSE)</f>
        <v>64</v>
      </c>
      <c r="G13" s="22">
        <f t="shared" si="0"/>
        <v>63.554595640301535</v>
      </c>
      <c r="L13" s="77" t="str">
        <f t="shared" si="1"/>
        <v>НиколаенкоМария</v>
      </c>
      <c r="M13" s="78">
        <f t="shared" si="2"/>
        <v>63.554595640301535</v>
      </c>
    </row>
    <row r="14" spans="1:13" ht="12.75">
      <c r="A14" s="8" t="s">
        <v>45</v>
      </c>
      <c r="B14" s="1" t="s">
        <v>46</v>
      </c>
      <c r="C14" s="9" t="s">
        <v>5</v>
      </c>
      <c r="D14" s="106">
        <f>VLOOKUP(A14&amp;B14,'Итог.'!$Q$6:$T$117,3,FALSE)</f>
        <v>90.48568112222434</v>
      </c>
      <c r="E14" s="49">
        <v>5</v>
      </c>
      <c r="F14" s="37">
        <f>VLOOKUP(E14,баллы!$A$2:$B$100,2,FALSE)</f>
        <v>55</v>
      </c>
      <c r="G14" s="22">
        <f t="shared" si="0"/>
        <v>54.617230628384135</v>
      </c>
      <c r="L14" s="77" t="str">
        <f t="shared" si="1"/>
        <v>ФадинаОльга</v>
      </c>
      <c r="M14" s="78">
        <f t="shared" si="2"/>
        <v>54.617230628384135</v>
      </c>
    </row>
    <row r="15" spans="1:13" ht="12.75">
      <c r="A15" s="8" t="s">
        <v>61</v>
      </c>
      <c r="B15" s="1" t="s">
        <v>62</v>
      </c>
      <c r="C15" s="10" t="s">
        <v>5</v>
      </c>
      <c r="D15" s="106">
        <f>VLOOKUP(A15&amp;B15,'Итог.'!$Q$6:$T$117,3,FALSE)</f>
        <v>0</v>
      </c>
      <c r="E15" s="49">
        <v>6</v>
      </c>
      <c r="F15" s="37">
        <f>VLOOKUP(E15,баллы!$A$2:$B$100,2,FALSE)</f>
        <v>47</v>
      </c>
      <c r="G15" s="22">
        <f t="shared" si="0"/>
        <v>46.67290617334644</v>
      </c>
      <c r="L15" s="77" t="str">
        <f t="shared" si="1"/>
        <v>НовинскаяЕлена</v>
      </c>
      <c r="M15" s="78">
        <f t="shared" si="2"/>
        <v>46.67290617334644</v>
      </c>
    </row>
    <row r="16" spans="1:13" ht="12.75">
      <c r="A16" s="8"/>
      <c r="B16" s="1"/>
      <c r="C16" s="9"/>
      <c r="D16" s="106"/>
      <c r="E16" s="49"/>
      <c r="F16" s="37"/>
      <c r="G16" s="22"/>
      <c r="L16" s="77">
        <f t="shared" si="1"/>
      </c>
      <c r="M16" s="78">
        <f t="shared" si="2"/>
        <v>0</v>
      </c>
    </row>
    <row r="17" spans="1:13" ht="12.75">
      <c r="A17" s="8"/>
      <c r="B17" s="1"/>
      <c r="C17" s="9"/>
      <c r="D17" s="106"/>
      <c r="E17" s="49"/>
      <c r="F17" s="37"/>
      <c r="G17" s="22"/>
      <c r="L17" s="77">
        <f t="shared" si="1"/>
      </c>
      <c r="M17" s="78">
        <f t="shared" si="2"/>
        <v>0</v>
      </c>
    </row>
    <row r="18" spans="1:13" ht="12.75">
      <c r="A18" s="8"/>
      <c r="B18" s="1"/>
      <c r="C18" s="9"/>
      <c r="D18" s="106"/>
      <c r="E18" s="49"/>
      <c r="F18" s="37"/>
      <c r="G18" s="22"/>
      <c r="L18" s="77">
        <f t="shared" si="1"/>
      </c>
      <c r="M18" s="78">
        <f t="shared" si="2"/>
        <v>0</v>
      </c>
    </row>
    <row r="19" spans="1:13" ht="12.75">
      <c r="A19" s="8"/>
      <c r="B19" s="1"/>
      <c r="C19" s="9"/>
      <c r="D19" s="106"/>
      <c r="E19" s="49"/>
      <c r="F19" s="37"/>
      <c r="G19" s="22"/>
      <c r="L19" s="77">
        <f t="shared" si="1"/>
      </c>
      <c r="M19" s="78">
        <f t="shared" si="2"/>
        <v>0</v>
      </c>
    </row>
    <row r="20" spans="1:13" ht="12.75">
      <c r="A20" s="8"/>
      <c r="B20" s="1"/>
      <c r="C20" s="9"/>
      <c r="D20" s="106"/>
      <c r="E20" s="49"/>
      <c r="F20" s="37"/>
      <c r="G20" s="22"/>
      <c r="L20" s="77">
        <f t="shared" si="1"/>
      </c>
      <c r="M20" s="78">
        <f t="shared" si="2"/>
        <v>0</v>
      </c>
    </row>
    <row r="21" spans="1:13" ht="12.75">
      <c r="A21" s="8"/>
      <c r="B21" s="1"/>
      <c r="C21" s="9"/>
      <c r="D21" s="106"/>
      <c r="E21" s="49"/>
      <c r="F21" s="37"/>
      <c r="G21" s="22"/>
      <c r="L21" s="77">
        <f t="shared" si="1"/>
      </c>
      <c r="M21" s="78">
        <f t="shared" si="2"/>
        <v>0</v>
      </c>
    </row>
    <row r="22" spans="1:13" ht="12.75">
      <c r="A22" s="8"/>
      <c r="B22" s="1"/>
      <c r="C22" s="9"/>
      <c r="D22" s="106"/>
      <c r="E22" s="49"/>
      <c r="F22" s="37"/>
      <c r="G22" s="22"/>
      <c r="L22" s="77">
        <f t="shared" si="1"/>
      </c>
      <c r="M22" s="78">
        <f t="shared" si="2"/>
        <v>0</v>
      </c>
    </row>
    <row r="23" spans="1:13" ht="12.75">
      <c r="A23" s="8"/>
      <c r="B23" s="1"/>
      <c r="C23" s="10"/>
      <c r="D23" s="106"/>
      <c r="E23" s="49"/>
      <c r="F23" s="37"/>
      <c r="G23" s="22"/>
      <c r="L23" s="77">
        <f t="shared" si="1"/>
      </c>
      <c r="M23" s="78">
        <f t="shared" si="2"/>
        <v>0</v>
      </c>
    </row>
    <row r="24" spans="1:13" ht="12.75">
      <c r="A24" s="8"/>
      <c r="B24" s="1"/>
      <c r="C24" s="9"/>
      <c r="D24" s="106"/>
      <c r="E24" s="49"/>
      <c r="F24" s="37"/>
      <c r="G24" s="22"/>
      <c r="L24" s="77">
        <f t="shared" si="1"/>
      </c>
      <c r="M24" s="78">
        <f t="shared" si="2"/>
        <v>0</v>
      </c>
    </row>
    <row r="25" spans="1:13" ht="12.75">
      <c r="A25" s="8"/>
      <c r="B25" s="1"/>
      <c r="C25" s="9"/>
      <c r="D25" s="106"/>
      <c r="E25" s="49"/>
      <c r="F25" s="37"/>
      <c r="G25" s="22"/>
      <c r="L25" s="77">
        <f t="shared" si="1"/>
      </c>
      <c r="M25" s="78">
        <f t="shared" si="2"/>
        <v>0</v>
      </c>
    </row>
    <row r="26" spans="1:13" ht="12.75">
      <c r="A26" s="8"/>
      <c r="B26" s="1"/>
      <c r="C26" s="9"/>
      <c r="D26" s="106"/>
      <c r="E26" s="49"/>
      <c r="F26" s="37"/>
      <c r="G26" s="22"/>
      <c r="L26" s="77">
        <f t="shared" si="1"/>
      </c>
      <c r="M26" s="78">
        <f t="shared" si="2"/>
        <v>0</v>
      </c>
    </row>
    <row r="27" spans="1:13" ht="12.75">
      <c r="A27" s="8"/>
      <c r="B27" s="1"/>
      <c r="C27" s="9"/>
      <c r="D27" s="106"/>
      <c r="E27" s="49"/>
      <c r="F27" s="37"/>
      <c r="G27" s="22"/>
      <c r="L27" s="77">
        <f t="shared" si="1"/>
      </c>
      <c r="M27" s="78">
        <f t="shared" si="2"/>
        <v>0</v>
      </c>
    </row>
    <row r="28" spans="1:13" ht="12.75">
      <c r="A28" s="8"/>
      <c r="B28" s="1"/>
      <c r="C28" s="9"/>
      <c r="D28" s="106"/>
      <c r="E28" s="49"/>
      <c r="F28" s="37"/>
      <c r="G28" s="22"/>
      <c r="L28" s="77">
        <f t="shared" si="1"/>
      </c>
      <c r="M28" s="78">
        <f t="shared" si="2"/>
        <v>0</v>
      </c>
    </row>
    <row r="29" spans="1:13" ht="12.75">
      <c r="A29" s="8"/>
      <c r="B29" s="1"/>
      <c r="C29" s="9"/>
      <c r="D29" s="106"/>
      <c r="E29" s="49"/>
      <c r="F29" s="37"/>
      <c r="G29" s="22"/>
      <c r="L29" s="77">
        <f t="shared" si="1"/>
      </c>
      <c r="M29" s="78">
        <f t="shared" si="2"/>
        <v>0</v>
      </c>
    </row>
    <row r="30" spans="1:13" ht="12.75">
      <c r="A30" s="8"/>
      <c r="B30" s="1"/>
      <c r="C30" s="10"/>
      <c r="D30" s="106"/>
      <c r="E30" s="49"/>
      <c r="F30" s="37"/>
      <c r="G30" s="22"/>
      <c r="L30" s="77">
        <f t="shared" si="1"/>
      </c>
      <c r="M30" s="78">
        <f t="shared" si="2"/>
        <v>0</v>
      </c>
    </row>
    <row r="31" spans="1:13" ht="14.25" customHeight="1">
      <c r="A31" s="8"/>
      <c r="B31" s="1"/>
      <c r="C31" s="10"/>
      <c r="D31" s="106"/>
      <c r="E31" s="49"/>
      <c r="F31" s="37"/>
      <c r="G31" s="22"/>
      <c r="L31" s="77">
        <f>A31&amp;B31</f>
      </c>
      <c r="M31" s="78">
        <f>G31</f>
        <v>0</v>
      </c>
    </row>
    <row r="32" spans="1:13" ht="12.75">
      <c r="A32" s="8"/>
      <c r="B32" s="1"/>
      <c r="C32" s="10"/>
      <c r="D32" s="106"/>
      <c r="E32" s="49"/>
      <c r="F32" s="37"/>
      <c r="G32" s="22"/>
      <c r="L32" s="77">
        <f>A32&amp;B32</f>
      </c>
      <c r="M32" s="78">
        <f>G32</f>
        <v>0</v>
      </c>
    </row>
    <row r="33" spans="1:13" ht="12.75">
      <c r="A33" s="8"/>
      <c r="B33" s="1"/>
      <c r="C33" s="10"/>
      <c r="D33" s="106"/>
      <c r="E33" s="49"/>
      <c r="F33" s="37"/>
      <c r="G33" s="22"/>
      <c r="L33" s="77">
        <f>A33&amp;B33</f>
      </c>
      <c r="M33" s="78">
        <f>G33</f>
        <v>0</v>
      </c>
    </row>
    <row r="35" ht="12.75">
      <c r="G35" s="45">
        <f>SUM(G10:G33)</f>
        <v>422.0422366738774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M35"/>
  <sheetViews>
    <sheetView zoomScale="80" zoomScaleNormal="80" zoomScalePageLayoutView="0" workbookViewId="0" topLeftCell="A1">
      <selection activeCell="F36" sqref="F36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83</v>
      </c>
      <c r="B1" s="28"/>
    </row>
    <row r="2" spans="1:2" ht="13.5" thickBot="1">
      <c r="A2" s="30" t="s">
        <v>72</v>
      </c>
      <c r="B2" s="29"/>
    </row>
    <row r="3" spans="1:2" ht="25.5">
      <c r="A3" s="12" t="s">
        <v>20</v>
      </c>
      <c r="B3" s="25">
        <v>125</v>
      </c>
    </row>
    <row r="4" spans="1:2" ht="25.5">
      <c r="A4" s="39" t="s">
        <v>18</v>
      </c>
      <c r="B4" s="46">
        <f>'Итог.'!T69</f>
        <v>1233.3872233605596</v>
      </c>
    </row>
    <row r="5" spans="1:2" ht="38.25">
      <c r="A5" s="38" t="s">
        <v>19</v>
      </c>
      <c r="B5" s="67">
        <f>SUM(D10:D51)</f>
        <v>769.178723078018</v>
      </c>
    </row>
    <row r="6" spans="1:10" ht="12.75">
      <c r="A6" s="90" t="s">
        <v>2</v>
      </c>
      <c r="B6" s="46">
        <f>B5/B4</f>
        <v>0.623631174792186</v>
      </c>
      <c r="J6" s="4"/>
    </row>
    <row r="7" spans="1:11" ht="42" customHeight="1" thickBot="1">
      <c r="A7" s="165" t="s">
        <v>79</v>
      </c>
      <c r="B7" s="166">
        <v>0.9</v>
      </c>
      <c r="K7" s="4"/>
    </row>
    <row r="8" ht="13.5" thickBot="1">
      <c r="J8" s="4"/>
    </row>
    <row r="9" spans="1:13" s="3" customFormat="1" ht="27" customHeight="1" thickBot="1">
      <c r="A9" s="15" t="s">
        <v>3</v>
      </c>
      <c r="B9" s="16" t="s">
        <v>4</v>
      </c>
      <c r="C9" s="51" t="s">
        <v>10</v>
      </c>
      <c r="D9" s="36" t="s">
        <v>16</v>
      </c>
      <c r="E9" s="17" t="s">
        <v>12</v>
      </c>
      <c r="F9" s="17" t="s">
        <v>13</v>
      </c>
      <c r="G9" s="169" t="s">
        <v>1</v>
      </c>
      <c r="I9" s="11"/>
      <c r="L9" s="76" t="s">
        <v>26</v>
      </c>
      <c r="M9" s="76"/>
    </row>
    <row r="10" spans="1:13" ht="12.75">
      <c r="A10" s="122" t="s">
        <v>33</v>
      </c>
      <c r="B10" s="123" t="s">
        <v>34</v>
      </c>
      <c r="C10" s="7" t="s">
        <v>35</v>
      </c>
      <c r="D10" s="163">
        <f>VLOOKUP(A10&amp;B10,'Итог.'!$Q$6:$T$117,4,FALSE)</f>
        <v>121.74437096444731</v>
      </c>
      <c r="E10" s="19">
        <v>1</v>
      </c>
      <c r="F10" s="167">
        <f>VLOOKUP(E10,баллы!$A$2:$B$100,2,FALSE)</f>
        <v>100</v>
      </c>
      <c r="G10" s="22">
        <f aca="true" t="shared" si="0" ref="G10:G17">(F10*(1+$B$6)*$B$3/100)*$B$7</f>
        <v>182.65850716412095</v>
      </c>
      <c r="L10" s="77" t="str">
        <f aca="true" t="shared" si="1" ref="L10:L28">A10&amp;B10</f>
        <v>ИсаеваЮлия</v>
      </c>
      <c r="M10" s="78">
        <f aca="true" t="shared" si="2" ref="M10:M28">G10</f>
        <v>182.65850716412095</v>
      </c>
    </row>
    <row r="11" spans="1:13" ht="12.75">
      <c r="A11" s="124" t="s">
        <v>43</v>
      </c>
      <c r="B11" s="86" t="s">
        <v>44</v>
      </c>
      <c r="C11" s="9" t="s">
        <v>5</v>
      </c>
      <c r="D11" s="163">
        <f>VLOOKUP(A11&amp;B11,'Итог.'!$Q$6:$T$117,4,FALSE)</f>
        <v>139.84150718889217</v>
      </c>
      <c r="E11" s="20">
        <v>2</v>
      </c>
      <c r="F11" s="168">
        <f>VLOOKUP(E11,баллы!$A$2:$B$100,2,FALSE)</f>
        <v>85</v>
      </c>
      <c r="G11" s="22">
        <f t="shared" si="0"/>
        <v>155.2597310895028</v>
      </c>
      <c r="L11" s="77" t="str">
        <f t="shared" si="1"/>
        <v>ЛысенкоКристина</v>
      </c>
      <c r="M11" s="78">
        <f t="shared" si="2"/>
        <v>155.2597310895028</v>
      </c>
    </row>
    <row r="12" spans="1:13" ht="12.75">
      <c r="A12" s="124" t="s">
        <v>49</v>
      </c>
      <c r="B12" s="86" t="s">
        <v>46</v>
      </c>
      <c r="C12" s="9" t="s">
        <v>7</v>
      </c>
      <c r="D12" s="163">
        <f>VLOOKUP(A12&amp;B12,'Итог.'!$Q$6:$T$117,4,FALSE)</f>
        <v>0</v>
      </c>
      <c r="E12" s="20">
        <v>3</v>
      </c>
      <c r="F12" s="168">
        <f>VLOOKUP(E12,баллы!$A$2:$B$100,2,FALSE)</f>
        <v>74</v>
      </c>
      <c r="G12" s="22">
        <f t="shared" si="0"/>
        <v>135.1672953014495</v>
      </c>
      <c r="L12" s="77" t="str">
        <f t="shared" si="1"/>
        <v>БарковаОльга</v>
      </c>
      <c r="M12" s="78">
        <f t="shared" si="2"/>
        <v>135.1672953014495</v>
      </c>
    </row>
    <row r="13" spans="1:13" ht="12.75">
      <c r="A13" s="124" t="s">
        <v>36</v>
      </c>
      <c r="B13" s="86" t="s">
        <v>37</v>
      </c>
      <c r="C13" s="9" t="s">
        <v>5</v>
      </c>
      <c r="D13" s="163">
        <f>VLOOKUP(A13&amp;B13,'Итог.'!$Q$6:$T$117,4,FALSE)</f>
        <v>204.59648463019585</v>
      </c>
      <c r="E13" s="20">
        <v>4</v>
      </c>
      <c r="F13" s="168">
        <f>VLOOKUP(E13,баллы!$A$2:$B$100,2,FALSE)</f>
        <v>64</v>
      </c>
      <c r="G13" s="22">
        <f t="shared" si="0"/>
        <v>116.9014445850374</v>
      </c>
      <c r="L13" s="77" t="str">
        <f t="shared" si="1"/>
        <v>ЗеленоваНадежда</v>
      </c>
      <c r="M13" s="78">
        <f t="shared" si="2"/>
        <v>116.9014445850374</v>
      </c>
    </row>
    <row r="14" spans="1:13" ht="12.75">
      <c r="A14" s="124" t="s">
        <v>41</v>
      </c>
      <c r="B14" s="86" t="s">
        <v>42</v>
      </c>
      <c r="C14" s="9" t="s">
        <v>7</v>
      </c>
      <c r="D14" s="163">
        <f>VLOOKUP(A14&amp;B14,'Итог.'!$Q$6:$T$117,4,FALSE)</f>
        <v>0</v>
      </c>
      <c r="E14" s="20">
        <v>5</v>
      </c>
      <c r="F14" s="168">
        <f>VLOOKUP(E14,баллы!$A$2:$B$100,2,FALSE)</f>
        <v>55</v>
      </c>
      <c r="G14" s="22">
        <f t="shared" si="0"/>
        <v>100.46217894026651</v>
      </c>
      <c r="L14" s="77" t="str">
        <f t="shared" si="1"/>
        <v>СурмачЕкатерина</v>
      </c>
      <c r="M14" s="78">
        <f t="shared" si="2"/>
        <v>100.46217894026651</v>
      </c>
    </row>
    <row r="15" spans="1:13" ht="12.75">
      <c r="A15" s="110" t="s">
        <v>75</v>
      </c>
      <c r="B15" s="87" t="s">
        <v>76</v>
      </c>
      <c r="C15" s="9" t="s">
        <v>5</v>
      </c>
      <c r="D15" s="163">
        <f>VLOOKUP(A15&amp;B15,'Итог.'!$Q$6:$T$117,4,FALSE)</f>
        <v>73.48500120909866</v>
      </c>
      <c r="E15" s="20">
        <v>6</v>
      </c>
      <c r="F15" s="168">
        <f>VLOOKUP(E15,баллы!$A$2:$B$100,2,FALSE)</f>
        <v>47</v>
      </c>
      <c r="G15" s="22">
        <f t="shared" si="0"/>
        <v>85.84949836713685</v>
      </c>
      <c r="L15" s="77" t="str">
        <f t="shared" si="1"/>
        <v>ГлуховаМаргарита</v>
      </c>
      <c r="M15" s="78">
        <f t="shared" si="2"/>
        <v>85.84949836713685</v>
      </c>
    </row>
    <row r="16" spans="1:13" ht="12.75">
      <c r="A16" s="124" t="s">
        <v>38</v>
      </c>
      <c r="B16" s="86" t="s">
        <v>39</v>
      </c>
      <c r="C16" s="9" t="s">
        <v>40</v>
      </c>
      <c r="D16" s="163">
        <f>VLOOKUP(A16&amp;B16,'Итог.'!$Q$6:$T$117,4,FALSE)</f>
        <v>84.40844733477547</v>
      </c>
      <c r="E16" s="20">
        <v>7</v>
      </c>
      <c r="F16" s="168">
        <f>VLOOKUP(E16,баллы!$A$2:$B$100,2,FALSE)</f>
        <v>40</v>
      </c>
      <c r="G16" s="22">
        <f t="shared" si="0"/>
        <v>73.06340286564837</v>
      </c>
      <c r="L16" s="77" t="str">
        <f t="shared" si="1"/>
        <v>МасловаНаталия</v>
      </c>
      <c r="M16" s="78">
        <f t="shared" si="2"/>
        <v>73.06340286564837</v>
      </c>
    </row>
    <row r="17" spans="1:13" ht="12.75">
      <c r="A17" s="124" t="s">
        <v>45</v>
      </c>
      <c r="B17" s="86" t="s">
        <v>46</v>
      </c>
      <c r="C17" s="9" t="s">
        <v>5</v>
      </c>
      <c r="D17" s="163">
        <f>VLOOKUP(A17&amp;B17,'Итог.'!$Q$6:$T$117,4,FALSE)</f>
        <v>145.10291175060848</v>
      </c>
      <c r="E17" s="20">
        <v>8</v>
      </c>
      <c r="F17" s="168">
        <f>VLOOKUP(E17,баллы!$A$2:$B$100,2,FALSE)</f>
        <v>34</v>
      </c>
      <c r="G17" s="22">
        <f t="shared" si="0"/>
        <v>62.10389243580112</v>
      </c>
      <c r="L17" s="77" t="str">
        <f t="shared" si="1"/>
        <v>ФадинаОльга</v>
      </c>
      <c r="M17" s="78">
        <f t="shared" si="2"/>
        <v>62.10389243580112</v>
      </c>
    </row>
    <row r="18" spans="1:13" ht="12.75">
      <c r="A18" s="124"/>
      <c r="B18" s="86"/>
      <c r="C18" s="9"/>
      <c r="D18" s="163">
        <f>VLOOKUP(A18&amp;B18,'Итог.'!$Q$6:$T$117,4,FALSE)</f>
        <v>0</v>
      </c>
      <c r="E18" s="20">
        <v>0</v>
      </c>
      <c r="F18" s="168">
        <f>VLOOKUP(E18,баллы!$A$2:$B$100,2,FALSE)</f>
        <v>0</v>
      </c>
      <c r="G18" s="22">
        <f aca="true" t="shared" si="3" ref="G18:G28">F18*(1+$B$6)*$B$3/100</f>
        <v>0</v>
      </c>
      <c r="L18" s="77">
        <f t="shared" si="1"/>
      </c>
      <c r="M18" s="78">
        <f t="shared" si="2"/>
        <v>0</v>
      </c>
    </row>
    <row r="19" spans="1:13" ht="12.75">
      <c r="A19" s="124"/>
      <c r="B19" s="86"/>
      <c r="C19" s="9"/>
      <c r="D19" s="163">
        <f>VLOOKUP(A19&amp;B19,'Итог.'!$Q$6:$T$117,4,FALSE)</f>
        <v>0</v>
      </c>
      <c r="E19" s="20">
        <v>0</v>
      </c>
      <c r="F19" s="168">
        <f>VLOOKUP(E19,баллы!$A$2:$B$100,2,FALSE)</f>
        <v>0</v>
      </c>
      <c r="G19" s="22">
        <f t="shared" si="3"/>
        <v>0</v>
      </c>
      <c r="L19" s="77">
        <f t="shared" si="1"/>
      </c>
      <c r="M19" s="78">
        <f t="shared" si="2"/>
        <v>0</v>
      </c>
    </row>
    <row r="20" spans="1:13" ht="12.75">
      <c r="A20" s="124"/>
      <c r="B20" s="86"/>
      <c r="C20" s="9"/>
      <c r="D20" s="163">
        <f>VLOOKUP(A20&amp;B20,'Итог.'!$Q$6:$T$117,4,FALSE)</f>
        <v>0</v>
      </c>
      <c r="E20" s="20">
        <v>0</v>
      </c>
      <c r="F20" s="168">
        <f>VLOOKUP(E20,баллы!$A$2:$B$100,2,FALSE)</f>
        <v>0</v>
      </c>
      <c r="G20" s="22">
        <f t="shared" si="3"/>
        <v>0</v>
      </c>
      <c r="L20" s="77">
        <f t="shared" si="1"/>
      </c>
      <c r="M20" s="78">
        <f t="shared" si="2"/>
        <v>0</v>
      </c>
    </row>
    <row r="21" spans="1:13" ht="12.75">
      <c r="A21" s="124"/>
      <c r="B21" s="86"/>
      <c r="C21" s="9"/>
      <c r="D21" s="163">
        <f>VLOOKUP(A21&amp;B21,'Итог.'!$Q$6:$T$117,4,FALSE)</f>
        <v>0</v>
      </c>
      <c r="E21" s="20">
        <v>0</v>
      </c>
      <c r="F21" s="168">
        <f>VLOOKUP(E21,баллы!$A$2:$B$100,2,FALSE)</f>
        <v>0</v>
      </c>
      <c r="G21" s="22">
        <f t="shared" si="3"/>
        <v>0</v>
      </c>
      <c r="L21" s="77">
        <f t="shared" si="1"/>
      </c>
      <c r="M21" s="78">
        <f t="shared" si="2"/>
        <v>0</v>
      </c>
    </row>
    <row r="22" spans="1:13" ht="12.75">
      <c r="A22" s="124"/>
      <c r="B22" s="86"/>
      <c r="C22" s="9"/>
      <c r="D22" s="163">
        <f>VLOOKUP(A22&amp;B22,'Итог.'!$Q$6:$T$117,4,FALSE)</f>
        <v>0</v>
      </c>
      <c r="E22" s="20">
        <v>0</v>
      </c>
      <c r="F22" s="168">
        <f>VLOOKUP(E22,баллы!$A$2:$B$100,2,FALSE)</f>
        <v>0</v>
      </c>
      <c r="G22" s="22">
        <f t="shared" si="3"/>
        <v>0</v>
      </c>
      <c r="L22" s="77">
        <f t="shared" si="1"/>
      </c>
      <c r="M22" s="78">
        <f t="shared" si="2"/>
        <v>0</v>
      </c>
    </row>
    <row r="23" spans="1:13" ht="12.75">
      <c r="A23" s="124"/>
      <c r="B23" s="86"/>
      <c r="C23" s="9"/>
      <c r="D23" s="163">
        <v>0</v>
      </c>
      <c r="E23" s="20">
        <v>0</v>
      </c>
      <c r="F23" s="168">
        <f>VLOOKUP(E23,баллы!$A$2:$B$100,2,FALSE)</f>
        <v>0</v>
      </c>
      <c r="G23" s="22">
        <f t="shared" si="3"/>
        <v>0</v>
      </c>
      <c r="L23" s="77">
        <f t="shared" si="1"/>
      </c>
      <c r="M23" s="78">
        <f t="shared" si="2"/>
        <v>0</v>
      </c>
    </row>
    <row r="24" spans="1:13" ht="12.75">
      <c r="A24" s="124"/>
      <c r="B24" s="86"/>
      <c r="C24" s="9"/>
      <c r="D24" s="163">
        <v>0</v>
      </c>
      <c r="E24" s="20">
        <v>0</v>
      </c>
      <c r="F24" s="168">
        <f>VLOOKUP(E24,баллы!$A$2:$B$100,2,FALSE)</f>
        <v>0</v>
      </c>
      <c r="G24" s="22">
        <f t="shared" si="3"/>
        <v>0</v>
      </c>
      <c r="L24" s="77">
        <f t="shared" si="1"/>
      </c>
      <c r="M24" s="78">
        <f t="shared" si="2"/>
        <v>0</v>
      </c>
    </row>
    <row r="25" spans="1:13" ht="12.75">
      <c r="A25" s="124"/>
      <c r="B25" s="86"/>
      <c r="C25" s="9"/>
      <c r="D25" s="163">
        <f>VLOOKUP(A25&amp;B25,'Итог.'!$Q$6:$T$117,4,FALSE)</f>
        <v>0</v>
      </c>
      <c r="E25" s="20">
        <v>0</v>
      </c>
      <c r="F25" s="168">
        <f>VLOOKUP(E25,баллы!$A$2:$B$100,2,FALSE)</f>
        <v>0</v>
      </c>
      <c r="G25" s="22">
        <f t="shared" si="3"/>
        <v>0</v>
      </c>
      <c r="L25" s="77">
        <f t="shared" si="1"/>
      </c>
      <c r="M25" s="78">
        <f t="shared" si="2"/>
        <v>0</v>
      </c>
    </row>
    <row r="26" spans="1:13" ht="12.75">
      <c r="A26" s="124"/>
      <c r="B26" s="86"/>
      <c r="C26" s="9"/>
      <c r="D26" s="163">
        <v>0</v>
      </c>
      <c r="E26" s="20">
        <v>0</v>
      </c>
      <c r="F26" s="168">
        <f>VLOOKUP(E26,баллы!$A$2:$B$100,2,FALSE)</f>
        <v>0</v>
      </c>
      <c r="G26" s="22">
        <f t="shared" si="3"/>
        <v>0</v>
      </c>
      <c r="L26" s="77">
        <f t="shared" si="1"/>
      </c>
      <c r="M26" s="78">
        <f t="shared" si="2"/>
        <v>0</v>
      </c>
    </row>
    <row r="27" spans="1:13" ht="12.75">
      <c r="A27" s="124"/>
      <c r="B27" s="86"/>
      <c r="C27" s="9"/>
      <c r="D27" s="163">
        <f>VLOOKUP(A27&amp;B27,'Итог.'!$Q$6:$T$117,4,FALSE)</f>
        <v>0</v>
      </c>
      <c r="E27" s="20">
        <v>0</v>
      </c>
      <c r="F27" s="168">
        <f>VLOOKUP(E27,баллы!$A$2:$B$100,2,FALSE)</f>
        <v>0</v>
      </c>
      <c r="G27" s="22">
        <f t="shared" si="3"/>
        <v>0</v>
      </c>
      <c r="L27" s="77">
        <f t="shared" si="1"/>
      </c>
      <c r="M27" s="78">
        <f t="shared" si="2"/>
        <v>0</v>
      </c>
    </row>
    <row r="28" spans="1:13" ht="12.75">
      <c r="A28" s="162"/>
      <c r="B28" s="88"/>
      <c r="C28" s="9"/>
      <c r="D28" s="163">
        <v>0</v>
      </c>
      <c r="E28" s="20">
        <v>0</v>
      </c>
      <c r="F28" s="168">
        <f>VLOOKUP(E28,баллы!$A$2:$B$100,2,FALSE)</f>
        <v>0</v>
      </c>
      <c r="G28" s="22">
        <f t="shared" si="3"/>
        <v>0</v>
      </c>
      <c r="L28" s="77">
        <f t="shared" si="1"/>
      </c>
      <c r="M28" s="78">
        <f t="shared" si="2"/>
        <v>0</v>
      </c>
    </row>
    <row r="29" spans="1:13" ht="12.75">
      <c r="A29" s="8"/>
      <c r="B29" s="1"/>
      <c r="C29" s="9"/>
      <c r="D29" s="163"/>
      <c r="E29" s="20"/>
      <c r="F29" s="168"/>
      <c r="G29" s="22"/>
      <c r="L29" s="77"/>
      <c r="M29" s="78"/>
    </row>
    <row r="30" spans="1:13" ht="12.75">
      <c r="A30" s="8"/>
      <c r="B30" s="1"/>
      <c r="C30" s="10"/>
      <c r="D30" s="163"/>
      <c r="E30" s="20"/>
      <c r="F30" s="168"/>
      <c r="G30" s="22"/>
      <c r="L30" s="77"/>
      <c r="M30" s="78"/>
    </row>
    <row r="31" spans="1:13" ht="14.25" customHeight="1">
      <c r="A31" s="8"/>
      <c r="B31" s="1"/>
      <c r="C31" s="10"/>
      <c r="D31" s="163"/>
      <c r="E31" s="20"/>
      <c r="F31" s="168"/>
      <c r="G31" s="22"/>
      <c r="L31" s="77"/>
      <c r="M31" s="78"/>
    </row>
    <row r="32" spans="1:13" ht="12.75">
      <c r="A32" s="8"/>
      <c r="B32" s="1"/>
      <c r="C32" s="10"/>
      <c r="D32" s="163"/>
      <c r="E32" s="20"/>
      <c r="F32" s="168"/>
      <c r="G32" s="22"/>
      <c r="L32" s="77"/>
      <c r="M32" s="78"/>
    </row>
    <row r="33" spans="1:13" ht="13.5" thickBot="1">
      <c r="A33" s="93"/>
      <c r="B33" s="94"/>
      <c r="C33" s="104"/>
      <c r="D33" s="164"/>
      <c r="E33" s="85"/>
      <c r="F33" s="170"/>
      <c r="G33" s="96"/>
      <c r="L33" s="77"/>
      <c r="M33" s="78"/>
    </row>
    <row r="35" ht="12.75">
      <c r="G35" s="45">
        <f>SUM(G10:G33)</f>
        <v>911.4659507489635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4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84</v>
      </c>
      <c r="B1" s="28"/>
    </row>
    <row r="2" spans="1:2" ht="13.5" thickBot="1">
      <c r="A2" s="30" t="s">
        <v>72</v>
      </c>
      <c r="B2" s="29"/>
    </row>
    <row r="3" spans="1:2" ht="25.5">
      <c r="A3" s="12" t="s">
        <v>20</v>
      </c>
      <c r="B3" s="25">
        <v>175</v>
      </c>
    </row>
    <row r="4" spans="1:2" ht="25.5">
      <c r="A4" s="39" t="s">
        <v>18</v>
      </c>
      <c r="B4" s="46">
        <f>'Итог.'!U69</f>
        <v>2144.853174109523</v>
      </c>
    </row>
    <row r="5" spans="1:2" ht="38.25">
      <c r="A5" s="38" t="s">
        <v>19</v>
      </c>
      <c r="B5" s="67">
        <f>SUM(D9:D50)</f>
        <v>1042.3403948350888</v>
      </c>
    </row>
    <row r="6" spans="1:10" ht="13.5" thickBot="1">
      <c r="A6" s="13" t="s">
        <v>2</v>
      </c>
      <c r="B6" s="68">
        <v>0.5</v>
      </c>
      <c r="J6" s="4"/>
    </row>
    <row r="7" ht="13.5" thickBot="1">
      <c r="J7" s="4"/>
    </row>
    <row r="8" spans="1:13" s="3" customFormat="1" ht="27" customHeight="1" thickBot="1">
      <c r="A8" s="99" t="s">
        <v>3</v>
      </c>
      <c r="B8" s="100" t="s">
        <v>4</v>
      </c>
      <c r="C8" s="101" t="s">
        <v>10</v>
      </c>
      <c r="D8" s="36" t="s">
        <v>16</v>
      </c>
      <c r="E8" s="17" t="s">
        <v>12</v>
      </c>
      <c r="F8" s="17" t="s">
        <v>13</v>
      </c>
      <c r="G8" s="18" t="s">
        <v>1</v>
      </c>
      <c r="I8" s="11"/>
      <c r="L8" s="76" t="s">
        <v>26</v>
      </c>
      <c r="M8" s="76"/>
    </row>
    <row r="9" spans="1:13" ht="12.75">
      <c r="A9" s="12" t="s">
        <v>33</v>
      </c>
      <c r="B9" s="102" t="s">
        <v>34</v>
      </c>
      <c r="C9" s="7" t="s">
        <v>35</v>
      </c>
      <c r="D9" s="105">
        <f>VLOOKUP(A9&amp;B9,'Итог.'!$Q$6:$U$117,5,FALSE)</f>
        <v>304.40287812856826</v>
      </c>
      <c r="E9" s="48">
        <v>5</v>
      </c>
      <c r="F9" s="171">
        <f>VLOOKUP(E9,баллы!$A$2:$B$100,2,FALSE)</f>
        <v>55</v>
      </c>
      <c r="G9" s="21">
        <f>F9*(1+$B$6)*$B$3/100</f>
        <v>144.375</v>
      </c>
      <c r="L9" s="77" t="str">
        <f aca="true" t="shared" si="0" ref="L9:L40">A9&amp;B9</f>
        <v>ИсаеваЮлия</v>
      </c>
      <c r="M9" s="78">
        <f aca="true" t="shared" si="1" ref="M9:M40">G9</f>
        <v>144.375</v>
      </c>
    </row>
    <row r="10" spans="1:13" ht="12.75">
      <c r="A10" s="39" t="s">
        <v>49</v>
      </c>
      <c r="B10" s="89" t="s">
        <v>46</v>
      </c>
      <c r="C10" s="9" t="s">
        <v>7</v>
      </c>
      <c r="D10" s="106">
        <f>VLOOKUP(A10&amp;B10,'Итог.'!$Q$6:$U$117,5,FALSE)</f>
        <v>135.1672953014495</v>
      </c>
      <c r="E10" s="49">
        <v>7</v>
      </c>
      <c r="F10" s="37">
        <f>VLOOKUP(E10,баллы!$A$2:$B$100,2,FALSE)</f>
        <v>40</v>
      </c>
      <c r="G10" s="22">
        <f>F10*(1+$B$6)*$B$3/100</f>
        <v>105</v>
      </c>
      <c r="L10" s="77" t="str">
        <f t="shared" si="0"/>
        <v>БарковаОльга</v>
      </c>
      <c r="M10" s="78">
        <f t="shared" si="1"/>
        <v>105</v>
      </c>
    </row>
    <row r="11" spans="1:13" ht="12.75">
      <c r="A11" s="39" t="s">
        <v>43</v>
      </c>
      <c r="B11" s="89" t="s">
        <v>44</v>
      </c>
      <c r="C11" s="9" t="s">
        <v>5</v>
      </c>
      <c r="D11" s="106">
        <f>VLOOKUP(A11&amp;B11,'Итог.'!$Q$6:$U$117,5,FALSE)</f>
        <v>295.10123827839493</v>
      </c>
      <c r="E11" s="49">
        <v>9</v>
      </c>
      <c r="F11" s="37">
        <f>VLOOKUP(E11,баллы!$A$2:$B$100,2,FALSE)</f>
        <v>29</v>
      </c>
      <c r="G11" s="22">
        <f>F11*(1+$B$6)*$B$3/100</f>
        <v>76.125</v>
      </c>
      <c r="L11" s="77" t="str">
        <f t="shared" si="0"/>
        <v>ЛысенкоКристина</v>
      </c>
      <c r="M11" s="78">
        <f t="shared" si="1"/>
        <v>76.125</v>
      </c>
    </row>
    <row r="12" spans="1:13" ht="12.75">
      <c r="A12" s="39" t="s">
        <v>41</v>
      </c>
      <c r="B12" s="89" t="s">
        <v>42</v>
      </c>
      <c r="C12" s="9" t="s">
        <v>7</v>
      </c>
      <c r="D12" s="106">
        <f>VLOOKUP(A12&amp;B12,'Итог.'!$Q$6:$U$117,5,FALSE)</f>
        <v>100.46217894026651</v>
      </c>
      <c r="E12" s="49">
        <v>12</v>
      </c>
      <c r="F12" s="37">
        <f>VLOOKUP(E12,баллы!$A$2:$B$100,2,FALSE)</f>
        <v>20</v>
      </c>
      <c r="G12" s="22">
        <f>F12*(1+$B$6)*$B$3/100</f>
        <v>52.5</v>
      </c>
      <c r="L12" s="77" t="str">
        <f t="shared" si="0"/>
        <v>СурмачЕкатерина</v>
      </c>
      <c r="M12" s="78">
        <f t="shared" si="1"/>
        <v>52.5</v>
      </c>
    </row>
    <row r="13" spans="1:13" ht="12.75">
      <c r="A13" s="39" t="s">
        <v>45</v>
      </c>
      <c r="B13" s="89" t="s">
        <v>46</v>
      </c>
      <c r="C13" s="9" t="s">
        <v>5</v>
      </c>
      <c r="D13" s="106">
        <f>VLOOKUP(A13&amp;B13,'Итог.'!$Q$6:$U$117,5,FALSE)</f>
        <v>207.20680418640958</v>
      </c>
      <c r="E13" s="49">
        <v>13</v>
      </c>
      <c r="F13" s="37">
        <f>VLOOKUP(E13,баллы!$A$2:$B$100,2,FALSE)</f>
        <v>18</v>
      </c>
      <c r="G13" s="22">
        <f>F13*(1+$B$6)*$B$3/100</f>
        <v>47.25</v>
      </c>
      <c r="L13" s="77" t="str">
        <f t="shared" si="0"/>
        <v>ФадинаОльга</v>
      </c>
      <c r="M13" s="78">
        <f t="shared" si="1"/>
        <v>47.25</v>
      </c>
    </row>
    <row r="14" spans="1:13" ht="12.75">
      <c r="A14" s="39"/>
      <c r="B14" s="89"/>
      <c r="C14" s="9"/>
      <c r="D14" s="106"/>
      <c r="E14" s="49"/>
      <c r="F14" s="37"/>
      <c r="G14" s="22"/>
      <c r="L14" s="77">
        <f t="shared" si="0"/>
      </c>
      <c r="M14" s="78">
        <f t="shared" si="1"/>
        <v>0</v>
      </c>
    </row>
    <row r="15" spans="1:13" ht="12.75">
      <c r="A15" s="39"/>
      <c r="B15" s="89"/>
      <c r="C15" s="9"/>
      <c r="D15" s="106"/>
      <c r="E15" s="49"/>
      <c r="F15" s="37"/>
      <c r="G15" s="22"/>
      <c r="L15" s="77">
        <f t="shared" si="0"/>
      </c>
      <c r="M15" s="78">
        <f t="shared" si="1"/>
        <v>0</v>
      </c>
    </row>
    <row r="16" spans="1:13" ht="12.75">
      <c r="A16" s="39"/>
      <c r="B16" s="89"/>
      <c r="C16" s="9"/>
      <c r="D16" s="106"/>
      <c r="E16" s="49"/>
      <c r="F16" s="37"/>
      <c r="G16" s="22"/>
      <c r="L16" s="77">
        <f t="shared" si="0"/>
      </c>
      <c r="M16" s="78">
        <f t="shared" si="1"/>
        <v>0</v>
      </c>
    </row>
    <row r="17" spans="1:13" ht="12.75">
      <c r="A17" s="39"/>
      <c r="B17" s="89"/>
      <c r="C17" s="9"/>
      <c r="D17" s="106"/>
      <c r="E17" s="49"/>
      <c r="F17" s="37"/>
      <c r="G17" s="22"/>
      <c r="L17" s="77">
        <f>A17&amp;B17</f>
      </c>
      <c r="M17" s="78">
        <f t="shared" si="1"/>
        <v>0</v>
      </c>
    </row>
    <row r="18" spans="1:13" ht="12.75">
      <c r="A18" s="39"/>
      <c r="B18" s="89"/>
      <c r="C18" s="9"/>
      <c r="D18" s="106"/>
      <c r="E18" s="49"/>
      <c r="F18" s="37"/>
      <c r="G18" s="22"/>
      <c r="L18" s="77">
        <f t="shared" si="0"/>
      </c>
      <c r="M18" s="78">
        <f t="shared" si="1"/>
        <v>0</v>
      </c>
    </row>
    <row r="19" spans="1:13" ht="12.75">
      <c r="A19" s="39"/>
      <c r="B19" s="89"/>
      <c r="C19" s="9"/>
      <c r="D19" s="106"/>
      <c r="E19" s="49"/>
      <c r="F19" s="37"/>
      <c r="G19" s="22"/>
      <c r="L19" s="77">
        <f t="shared" si="0"/>
      </c>
      <c r="M19" s="78">
        <f t="shared" si="1"/>
        <v>0</v>
      </c>
    </row>
    <row r="20" spans="1:13" ht="12.75">
      <c r="A20" s="39"/>
      <c r="B20" s="89"/>
      <c r="C20" s="9"/>
      <c r="D20" s="106"/>
      <c r="E20" s="49"/>
      <c r="F20" s="37"/>
      <c r="G20" s="22"/>
      <c r="L20" s="77">
        <f t="shared" si="0"/>
      </c>
      <c r="M20" s="78">
        <f t="shared" si="1"/>
        <v>0</v>
      </c>
    </row>
    <row r="21" spans="1:13" ht="12.75">
      <c r="A21" s="8"/>
      <c r="B21" s="1"/>
      <c r="C21" s="9"/>
      <c r="D21" s="106"/>
      <c r="E21" s="49"/>
      <c r="F21" s="37"/>
      <c r="G21" s="22"/>
      <c r="L21" s="77">
        <f t="shared" si="0"/>
      </c>
      <c r="M21" s="78">
        <f t="shared" si="1"/>
        <v>0</v>
      </c>
    </row>
    <row r="22" spans="1:13" ht="12.75">
      <c r="A22" s="8"/>
      <c r="B22" s="1"/>
      <c r="C22" s="10"/>
      <c r="D22" s="106"/>
      <c r="E22" s="49"/>
      <c r="F22" s="37"/>
      <c r="G22" s="22"/>
      <c r="L22" s="77">
        <f t="shared" si="0"/>
      </c>
      <c r="M22" s="78">
        <f t="shared" si="1"/>
        <v>0</v>
      </c>
    </row>
    <row r="23" spans="1:13" ht="14.25" customHeight="1">
      <c r="A23" s="8"/>
      <c r="B23" s="1"/>
      <c r="C23" s="10"/>
      <c r="D23" s="106"/>
      <c r="E23" s="49"/>
      <c r="F23" s="37"/>
      <c r="G23" s="22"/>
      <c r="L23" s="77">
        <f t="shared" si="0"/>
      </c>
      <c r="M23" s="78">
        <f t="shared" si="1"/>
        <v>0</v>
      </c>
    </row>
    <row r="24" spans="1:13" ht="12.75">
      <c r="A24" s="90"/>
      <c r="B24" s="2"/>
      <c r="C24" s="10"/>
      <c r="D24" s="106"/>
      <c r="E24" s="49"/>
      <c r="F24" s="37"/>
      <c r="G24" s="22"/>
      <c r="L24" s="77">
        <f t="shared" si="0"/>
      </c>
      <c r="M24" s="78">
        <f t="shared" si="1"/>
        <v>0</v>
      </c>
    </row>
    <row r="25" spans="1:13" ht="12.75">
      <c r="A25" s="90"/>
      <c r="B25" s="2"/>
      <c r="C25" s="10"/>
      <c r="D25" s="106"/>
      <c r="E25" s="49"/>
      <c r="F25" s="37"/>
      <c r="G25" s="22"/>
      <c r="L25" s="77">
        <f t="shared" si="0"/>
      </c>
      <c r="M25" s="78">
        <f t="shared" si="1"/>
        <v>0</v>
      </c>
    </row>
    <row r="26" spans="1:13" ht="12.75">
      <c r="A26" s="90"/>
      <c r="B26" s="2"/>
      <c r="C26" s="10"/>
      <c r="D26" s="106"/>
      <c r="E26" s="49"/>
      <c r="F26" s="37"/>
      <c r="G26" s="22"/>
      <c r="L26" s="77">
        <f t="shared" si="0"/>
      </c>
      <c r="M26" s="78">
        <f t="shared" si="1"/>
        <v>0</v>
      </c>
    </row>
    <row r="27" spans="1:13" ht="12.75">
      <c r="A27" s="90"/>
      <c r="B27" s="2"/>
      <c r="C27" s="10"/>
      <c r="D27" s="106"/>
      <c r="E27" s="49"/>
      <c r="F27" s="37"/>
      <c r="G27" s="22"/>
      <c r="L27" s="77">
        <f t="shared" si="0"/>
      </c>
      <c r="M27" s="78">
        <f t="shared" si="1"/>
        <v>0</v>
      </c>
    </row>
    <row r="28" spans="1:13" ht="12.75">
      <c r="A28" s="90"/>
      <c r="B28" s="2"/>
      <c r="C28" s="10"/>
      <c r="D28" s="106"/>
      <c r="E28" s="49"/>
      <c r="F28" s="37"/>
      <c r="G28" s="22"/>
      <c r="L28" s="77">
        <f t="shared" si="0"/>
      </c>
      <c r="M28" s="78">
        <f t="shared" si="1"/>
        <v>0</v>
      </c>
    </row>
    <row r="29" spans="1:13" ht="12.75">
      <c r="A29" s="90"/>
      <c r="B29" s="2"/>
      <c r="C29" s="10"/>
      <c r="D29" s="106"/>
      <c r="E29" s="49"/>
      <c r="F29" s="37"/>
      <c r="G29" s="22"/>
      <c r="L29" s="77">
        <f t="shared" si="0"/>
      </c>
      <c r="M29" s="78">
        <f t="shared" si="1"/>
        <v>0</v>
      </c>
    </row>
    <row r="30" spans="1:13" ht="12.75">
      <c r="A30" s="90"/>
      <c r="B30" s="2"/>
      <c r="C30" s="10"/>
      <c r="D30" s="106"/>
      <c r="E30" s="49"/>
      <c r="F30" s="37"/>
      <c r="G30" s="22"/>
      <c r="L30" s="77">
        <f t="shared" si="0"/>
      </c>
      <c r="M30" s="78">
        <f t="shared" si="1"/>
        <v>0</v>
      </c>
    </row>
    <row r="31" spans="1:13" ht="12.75">
      <c r="A31" s="90"/>
      <c r="B31" s="2"/>
      <c r="C31" s="10"/>
      <c r="D31" s="106"/>
      <c r="E31" s="49"/>
      <c r="F31" s="37"/>
      <c r="G31" s="22"/>
      <c r="L31" s="77">
        <f t="shared" si="0"/>
      </c>
      <c r="M31" s="78">
        <f t="shared" si="1"/>
        <v>0</v>
      </c>
    </row>
    <row r="32" spans="1:13" ht="12.75">
      <c r="A32" s="90"/>
      <c r="B32" s="2"/>
      <c r="C32" s="10"/>
      <c r="D32" s="106"/>
      <c r="E32" s="49"/>
      <c r="F32" s="37"/>
      <c r="G32" s="22"/>
      <c r="L32" s="77">
        <f t="shared" si="0"/>
      </c>
      <c r="M32" s="78">
        <f t="shared" si="1"/>
        <v>0</v>
      </c>
    </row>
    <row r="33" spans="1:13" ht="12.75">
      <c r="A33" s="90"/>
      <c r="B33" s="2"/>
      <c r="C33" s="10"/>
      <c r="D33" s="106"/>
      <c r="E33" s="49"/>
      <c r="F33" s="37"/>
      <c r="G33" s="22"/>
      <c r="L33" s="77">
        <f t="shared" si="0"/>
      </c>
      <c r="M33" s="78">
        <f t="shared" si="1"/>
        <v>0</v>
      </c>
    </row>
    <row r="34" spans="1:13" ht="12.75">
      <c r="A34" s="8"/>
      <c r="B34" s="1"/>
      <c r="C34" s="10"/>
      <c r="D34" s="106"/>
      <c r="E34" s="49"/>
      <c r="F34" s="37"/>
      <c r="G34" s="22"/>
      <c r="L34" s="77">
        <f t="shared" si="0"/>
      </c>
      <c r="M34" s="78">
        <f t="shared" si="1"/>
        <v>0</v>
      </c>
    </row>
    <row r="35" spans="1:13" ht="12.75">
      <c r="A35" s="8"/>
      <c r="B35" s="1"/>
      <c r="C35" s="10"/>
      <c r="D35" s="106"/>
      <c r="E35" s="49"/>
      <c r="F35" s="37"/>
      <c r="G35" s="22"/>
      <c r="L35" s="77">
        <f t="shared" si="0"/>
      </c>
      <c r="M35" s="78">
        <f t="shared" si="1"/>
        <v>0</v>
      </c>
    </row>
    <row r="36" spans="1:13" ht="12.75">
      <c r="A36" s="90"/>
      <c r="B36" s="2"/>
      <c r="C36" s="10"/>
      <c r="D36" s="106"/>
      <c r="E36" s="49"/>
      <c r="F36" s="37"/>
      <c r="G36" s="22"/>
      <c r="L36" s="77">
        <f t="shared" si="0"/>
      </c>
      <c r="M36" s="78">
        <f t="shared" si="1"/>
        <v>0</v>
      </c>
    </row>
    <row r="37" spans="1:13" ht="12.75">
      <c r="A37" s="90"/>
      <c r="B37" s="2"/>
      <c r="C37" s="10"/>
      <c r="D37" s="106"/>
      <c r="E37" s="49"/>
      <c r="F37" s="37"/>
      <c r="G37" s="22"/>
      <c r="L37" s="77">
        <f t="shared" si="0"/>
      </c>
      <c r="M37" s="78">
        <f t="shared" si="1"/>
        <v>0</v>
      </c>
    </row>
    <row r="38" spans="1:13" ht="12.75">
      <c r="A38" s="90"/>
      <c r="B38" s="2"/>
      <c r="C38" s="10"/>
      <c r="D38" s="106"/>
      <c r="E38" s="49"/>
      <c r="F38" s="37"/>
      <c r="G38" s="22"/>
      <c r="L38" s="77">
        <f t="shared" si="0"/>
      </c>
      <c r="M38" s="78">
        <f t="shared" si="1"/>
        <v>0</v>
      </c>
    </row>
    <row r="39" spans="1:13" ht="12.75">
      <c r="A39" s="90"/>
      <c r="B39" s="2"/>
      <c r="C39" s="10"/>
      <c r="D39" s="106"/>
      <c r="E39" s="49"/>
      <c r="F39" s="37"/>
      <c r="G39" s="22"/>
      <c r="L39" s="77">
        <f t="shared" si="0"/>
      </c>
      <c r="M39" s="78">
        <f t="shared" si="1"/>
        <v>0</v>
      </c>
    </row>
    <row r="40" spans="1:13" ht="13.5" thickBot="1">
      <c r="A40" s="13"/>
      <c r="B40" s="103"/>
      <c r="C40" s="104"/>
      <c r="D40" s="107"/>
      <c r="E40" s="172"/>
      <c r="F40" s="95"/>
      <c r="G40" s="96"/>
      <c r="L40" s="77">
        <f t="shared" si="0"/>
      </c>
      <c r="M40" s="78">
        <f t="shared" si="1"/>
        <v>0</v>
      </c>
    </row>
    <row r="42" ht="12.75">
      <c r="G42" s="45">
        <f>SUM(G9:G40)</f>
        <v>425.25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M4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86</v>
      </c>
      <c r="B1" s="28"/>
    </row>
    <row r="2" spans="1:2" ht="13.5" thickBot="1">
      <c r="A2" s="30" t="s">
        <v>72</v>
      </c>
      <c r="B2" s="29"/>
    </row>
    <row r="3" spans="1:2" ht="25.5">
      <c r="A3" s="12" t="s">
        <v>20</v>
      </c>
      <c r="B3" s="25">
        <v>135</v>
      </c>
    </row>
    <row r="4" spans="1:2" ht="25.5">
      <c r="A4" s="39" t="s">
        <v>18</v>
      </c>
      <c r="B4" s="46">
        <f>'Итог.'!V69</f>
        <v>2522.853174109522</v>
      </c>
    </row>
    <row r="5" spans="1:2" ht="38.25">
      <c r="A5" s="38" t="s">
        <v>19</v>
      </c>
      <c r="B5" s="67">
        <f>SUM(D10:D51)</f>
        <v>154.9125</v>
      </c>
    </row>
    <row r="6" spans="1:10" ht="13.5" thickBot="1">
      <c r="A6" s="13" t="s">
        <v>2</v>
      </c>
      <c r="B6" s="68">
        <v>0.5</v>
      </c>
      <c r="J6" s="4"/>
    </row>
    <row r="7" spans="1:11" ht="42" customHeight="1" thickBot="1">
      <c r="A7" s="165" t="s">
        <v>79</v>
      </c>
      <c r="B7" s="166">
        <v>0.9</v>
      </c>
      <c r="K7" s="4"/>
    </row>
    <row r="8" ht="13.5" thickBot="1">
      <c r="J8" s="4"/>
    </row>
    <row r="9" spans="1:13" s="3" customFormat="1" ht="27" customHeight="1" thickBot="1">
      <c r="A9" s="15" t="s">
        <v>3</v>
      </c>
      <c r="B9" s="16" t="s">
        <v>4</v>
      </c>
      <c r="C9" s="176" t="s">
        <v>10</v>
      </c>
      <c r="D9" s="18" t="s">
        <v>16</v>
      </c>
      <c r="E9" s="50" t="s">
        <v>12</v>
      </c>
      <c r="F9" s="17" t="s">
        <v>13</v>
      </c>
      <c r="G9" s="18" t="s">
        <v>1</v>
      </c>
      <c r="I9" s="11"/>
      <c r="L9" s="76" t="s">
        <v>26</v>
      </c>
      <c r="M9" s="76"/>
    </row>
    <row r="10" spans="1:13" ht="12.75">
      <c r="A10" s="5" t="s">
        <v>50</v>
      </c>
      <c r="B10" s="6" t="s">
        <v>51</v>
      </c>
      <c r="C10" s="177" t="s">
        <v>5</v>
      </c>
      <c r="D10" s="105">
        <f>VLOOKUP(A10&amp;B10,'Итог.'!$Q$6:$X$117,6,FALSE)</f>
        <v>154.9125</v>
      </c>
      <c r="E10" s="19">
        <v>3</v>
      </c>
      <c r="F10" s="173">
        <f>VLOOKUP(E10,баллы!$A$2:$B$100,2,FALSE)</f>
        <v>74</v>
      </c>
      <c r="G10" s="21">
        <f>(F10*(1+$B$6)*$B$3/100)*$B$7</f>
        <v>134.865</v>
      </c>
      <c r="L10" s="77" t="str">
        <f aca="true" t="shared" si="0" ref="L10:L41">A10&amp;B10</f>
        <v>СеменоваПолина</v>
      </c>
      <c r="M10" s="78">
        <f aca="true" t="shared" si="1" ref="M10:M41">G10</f>
        <v>134.865</v>
      </c>
    </row>
    <row r="11" spans="1:13" ht="12.75">
      <c r="A11" s="8"/>
      <c r="B11" s="1"/>
      <c r="C11" s="150"/>
      <c r="D11" s="106"/>
      <c r="E11" s="20"/>
      <c r="F11" s="174"/>
      <c r="G11" s="22"/>
      <c r="L11" s="77">
        <f t="shared" si="0"/>
      </c>
      <c r="M11" s="78">
        <f t="shared" si="1"/>
        <v>0</v>
      </c>
    </row>
    <row r="12" spans="1:13" ht="12.75">
      <c r="A12" s="8"/>
      <c r="B12" s="1"/>
      <c r="C12" s="150"/>
      <c r="D12" s="106"/>
      <c r="E12" s="20"/>
      <c r="F12" s="174"/>
      <c r="G12" s="22"/>
      <c r="L12" s="77">
        <f t="shared" si="0"/>
      </c>
      <c r="M12" s="78">
        <f t="shared" si="1"/>
        <v>0</v>
      </c>
    </row>
    <row r="13" spans="1:13" ht="12.75">
      <c r="A13" s="8"/>
      <c r="B13" s="1"/>
      <c r="C13" s="150"/>
      <c r="D13" s="106"/>
      <c r="E13" s="20"/>
      <c r="F13" s="174"/>
      <c r="G13" s="22"/>
      <c r="L13" s="77">
        <f t="shared" si="0"/>
      </c>
      <c r="M13" s="78">
        <f t="shared" si="1"/>
        <v>0</v>
      </c>
    </row>
    <row r="14" spans="1:13" ht="12.75">
      <c r="A14" s="8"/>
      <c r="B14" s="1"/>
      <c r="C14" s="150"/>
      <c r="D14" s="106"/>
      <c r="E14" s="20"/>
      <c r="F14" s="174"/>
      <c r="G14" s="22"/>
      <c r="L14" s="77">
        <f t="shared" si="0"/>
      </c>
      <c r="M14" s="78">
        <f t="shared" si="1"/>
        <v>0</v>
      </c>
    </row>
    <row r="15" spans="1:13" ht="12.75">
      <c r="A15" s="8"/>
      <c r="B15" s="1"/>
      <c r="C15" s="150"/>
      <c r="D15" s="106"/>
      <c r="E15" s="20"/>
      <c r="F15" s="174"/>
      <c r="G15" s="22"/>
      <c r="L15" s="77">
        <f t="shared" si="0"/>
      </c>
      <c r="M15" s="78">
        <f t="shared" si="1"/>
        <v>0</v>
      </c>
    </row>
    <row r="16" spans="1:13" ht="12.75">
      <c r="A16" s="8"/>
      <c r="B16" s="1"/>
      <c r="C16" s="150"/>
      <c r="D16" s="106"/>
      <c r="E16" s="20"/>
      <c r="F16" s="174"/>
      <c r="G16" s="22"/>
      <c r="L16" s="77">
        <f t="shared" si="0"/>
      </c>
      <c r="M16" s="78">
        <f t="shared" si="1"/>
        <v>0</v>
      </c>
    </row>
    <row r="17" spans="1:13" ht="12.75">
      <c r="A17" s="8"/>
      <c r="B17" s="1"/>
      <c r="C17" s="150"/>
      <c r="D17" s="106"/>
      <c r="E17" s="20"/>
      <c r="F17" s="174"/>
      <c r="G17" s="22"/>
      <c r="L17" s="77">
        <f t="shared" si="0"/>
      </c>
      <c r="M17" s="78">
        <f t="shared" si="1"/>
        <v>0</v>
      </c>
    </row>
    <row r="18" spans="1:13" ht="12.75">
      <c r="A18" s="8"/>
      <c r="B18" s="1"/>
      <c r="C18" s="150"/>
      <c r="D18" s="106"/>
      <c r="E18" s="20"/>
      <c r="F18" s="174"/>
      <c r="G18" s="22"/>
      <c r="L18" s="77">
        <f t="shared" si="0"/>
      </c>
      <c r="M18" s="78">
        <f t="shared" si="1"/>
        <v>0</v>
      </c>
    </row>
    <row r="19" spans="1:13" ht="12.75">
      <c r="A19" s="8"/>
      <c r="B19" s="1"/>
      <c r="C19" s="150"/>
      <c r="D19" s="106"/>
      <c r="E19" s="20"/>
      <c r="F19" s="174"/>
      <c r="G19" s="22"/>
      <c r="L19" s="77">
        <f t="shared" si="0"/>
      </c>
      <c r="M19" s="78">
        <f t="shared" si="1"/>
        <v>0</v>
      </c>
    </row>
    <row r="20" spans="1:13" ht="13.5" thickBot="1">
      <c r="A20" s="93"/>
      <c r="B20" s="94"/>
      <c r="C20" s="178"/>
      <c r="D20" s="107"/>
      <c r="E20" s="85"/>
      <c r="F20" s="175"/>
      <c r="G20" s="96"/>
      <c r="L20" s="77">
        <f t="shared" si="0"/>
      </c>
      <c r="M20" s="78">
        <f t="shared" si="1"/>
        <v>0</v>
      </c>
    </row>
    <row r="21" spans="1:13" ht="12.75">
      <c r="A21" s="92"/>
      <c r="B21" s="92"/>
      <c r="C21" s="41"/>
      <c r="D21" s="64"/>
      <c r="E21" s="11"/>
      <c r="F21" s="11"/>
      <c r="G21" s="65"/>
      <c r="L21" s="77">
        <f t="shared" si="0"/>
      </c>
      <c r="M21" s="78">
        <f t="shared" si="1"/>
        <v>0</v>
      </c>
    </row>
    <row r="22" spans="1:13" ht="12.75">
      <c r="A22" s="41"/>
      <c r="B22" s="41"/>
      <c r="C22" s="41"/>
      <c r="D22" s="64"/>
      <c r="E22" s="11"/>
      <c r="F22" s="11"/>
      <c r="G22" s="65">
        <f>SUM(G10:G20)</f>
        <v>134.865</v>
      </c>
      <c r="L22" s="77">
        <f t="shared" si="0"/>
      </c>
      <c r="M22" s="78">
        <f t="shared" si="1"/>
        <v>134.865</v>
      </c>
    </row>
    <row r="23" spans="1:13" ht="12.75">
      <c r="A23" s="41"/>
      <c r="B23" s="41"/>
      <c r="C23" s="11"/>
      <c r="D23" s="64"/>
      <c r="E23" s="11"/>
      <c r="F23" s="11"/>
      <c r="G23" s="65"/>
      <c r="L23" s="77">
        <f t="shared" si="0"/>
      </c>
      <c r="M23" s="78">
        <f t="shared" si="1"/>
        <v>0</v>
      </c>
    </row>
    <row r="24" spans="1:13" ht="14.25" customHeight="1">
      <c r="A24" s="41"/>
      <c r="B24" s="41"/>
      <c r="C24" s="11"/>
      <c r="D24" s="64"/>
      <c r="E24" s="11"/>
      <c r="F24" s="11"/>
      <c r="G24" s="65"/>
      <c r="L24" s="77">
        <f t="shared" si="0"/>
      </c>
      <c r="M24" s="78">
        <f t="shared" si="1"/>
        <v>0</v>
      </c>
    </row>
    <row r="25" spans="1:13" ht="12.75">
      <c r="A25" s="11"/>
      <c r="B25" s="11"/>
      <c r="C25" s="11"/>
      <c r="D25" s="64"/>
      <c r="E25" s="11"/>
      <c r="F25" s="11"/>
      <c r="G25" s="65"/>
      <c r="L25" s="77">
        <f t="shared" si="0"/>
      </c>
      <c r="M25" s="78">
        <f t="shared" si="1"/>
        <v>0</v>
      </c>
    </row>
    <row r="26" spans="1:13" ht="12.75">
      <c r="A26" s="11"/>
      <c r="B26" s="11"/>
      <c r="C26" s="11"/>
      <c r="D26" s="64"/>
      <c r="E26" s="11"/>
      <c r="F26" s="11"/>
      <c r="G26" s="65"/>
      <c r="L26" s="77">
        <f t="shared" si="0"/>
      </c>
      <c r="M26" s="78">
        <f t="shared" si="1"/>
        <v>0</v>
      </c>
    </row>
    <row r="27" spans="1:13" ht="12.75">
      <c r="A27" s="11"/>
      <c r="B27" s="11"/>
      <c r="C27" s="11"/>
      <c r="D27" s="64"/>
      <c r="E27" s="11"/>
      <c r="F27" s="11"/>
      <c r="G27" s="65"/>
      <c r="L27" s="77">
        <f t="shared" si="0"/>
      </c>
      <c r="M27" s="78">
        <f t="shared" si="1"/>
        <v>0</v>
      </c>
    </row>
    <row r="28" spans="1:13" ht="12.75">
      <c r="A28" s="11"/>
      <c r="B28" s="11"/>
      <c r="C28" s="11"/>
      <c r="D28" s="64"/>
      <c r="E28" s="11"/>
      <c r="F28" s="11"/>
      <c r="G28" s="65"/>
      <c r="L28" s="77">
        <f t="shared" si="0"/>
      </c>
      <c r="M28" s="78">
        <f t="shared" si="1"/>
        <v>0</v>
      </c>
    </row>
    <row r="29" spans="1:13" ht="12.75">
      <c r="A29" s="11"/>
      <c r="B29" s="11"/>
      <c r="C29" s="11"/>
      <c r="D29" s="64"/>
      <c r="E29" s="11"/>
      <c r="F29" s="11"/>
      <c r="G29" s="65"/>
      <c r="L29" s="77">
        <f t="shared" si="0"/>
      </c>
      <c r="M29" s="78">
        <f t="shared" si="1"/>
        <v>0</v>
      </c>
    </row>
    <row r="30" spans="1:13" ht="12.75">
      <c r="A30" s="11"/>
      <c r="B30" s="11"/>
      <c r="C30" s="11"/>
      <c r="D30" s="64"/>
      <c r="E30" s="11"/>
      <c r="F30" s="11"/>
      <c r="G30" s="65"/>
      <c r="L30" s="77">
        <f t="shared" si="0"/>
      </c>
      <c r="M30" s="78">
        <f t="shared" si="1"/>
        <v>0</v>
      </c>
    </row>
    <row r="31" spans="1:13" ht="12.75">
      <c r="A31" s="11"/>
      <c r="B31" s="11"/>
      <c r="C31" s="11"/>
      <c r="D31" s="64"/>
      <c r="E31" s="11"/>
      <c r="F31" s="11"/>
      <c r="G31" s="65"/>
      <c r="L31" s="77">
        <f t="shared" si="0"/>
      </c>
      <c r="M31" s="78">
        <f t="shared" si="1"/>
        <v>0</v>
      </c>
    </row>
    <row r="32" spans="1:13" ht="12.75">
      <c r="A32" s="11"/>
      <c r="B32" s="11"/>
      <c r="C32" s="11"/>
      <c r="D32" s="64"/>
      <c r="E32" s="11"/>
      <c r="F32" s="11"/>
      <c r="G32" s="65"/>
      <c r="L32" s="77">
        <f t="shared" si="0"/>
      </c>
      <c r="M32" s="78">
        <f t="shared" si="1"/>
        <v>0</v>
      </c>
    </row>
    <row r="33" spans="1:13" ht="12.75">
      <c r="A33" s="11"/>
      <c r="B33" s="11"/>
      <c r="C33" s="11"/>
      <c r="D33" s="64"/>
      <c r="E33" s="11"/>
      <c r="F33" s="11"/>
      <c r="G33" s="65"/>
      <c r="L33" s="77">
        <f t="shared" si="0"/>
      </c>
      <c r="M33" s="78">
        <f t="shared" si="1"/>
        <v>0</v>
      </c>
    </row>
    <row r="34" spans="1:13" ht="12.75">
      <c r="A34" s="11"/>
      <c r="B34" s="11"/>
      <c r="C34" s="11"/>
      <c r="D34" s="64"/>
      <c r="E34" s="11"/>
      <c r="F34" s="11"/>
      <c r="G34" s="65"/>
      <c r="L34" s="77">
        <f t="shared" si="0"/>
      </c>
      <c r="M34" s="78">
        <f t="shared" si="1"/>
        <v>0</v>
      </c>
    </row>
    <row r="35" spans="1:13" ht="12.75">
      <c r="A35" s="41"/>
      <c r="B35" s="41"/>
      <c r="C35" s="11"/>
      <c r="D35" s="64"/>
      <c r="E35" s="11"/>
      <c r="F35" s="11"/>
      <c r="G35" s="65"/>
      <c r="L35" s="77">
        <f t="shared" si="0"/>
      </c>
      <c r="M35" s="78">
        <f t="shared" si="1"/>
        <v>0</v>
      </c>
    </row>
    <row r="36" spans="1:13" ht="12.75">
      <c r="A36" s="41"/>
      <c r="B36" s="41"/>
      <c r="C36" s="11"/>
      <c r="D36" s="64"/>
      <c r="E36" s="11"/>
      <c r="F36" s="11"/>
      <c r="G36" s="65"/>
      <c r="L36" s="77">
        <f t="shared" si="0"/>
      </c>
      <c r="M36" s="78">
        <f t="shared" si="1"/>
        <v>0</v>
      </c>
    </row>
    <row r="37" spans="1:13" ht="12.75">
      <c r="A37" s="11"/>
      <c r="B37" s="11"/>
      <c r="C37" s="11"/>
      <c r="D37" s="64"/>
      <c r="E37" s="11"/>
      <c r="F37" s="11"/>
      <c r="G37" s="65"/>
      <c r="L37" s="77">
        <f t="shared" si="0"/>
      </c>
      <c r="M37" s="78">
        <f t="shared" si="1"/>
        <v>0</v>
      </c>
    </row>
    <row r="38" spans="1:13" ht="12.75">
      <c r="A38" s="11"/>
      <c r="B38" s="11"/>
      <c r="C38" s="11"/>
      <c r="D38" s="64"/>
      <c r="E38" s="11"/>
      <c r="F38" s="11"/>
      <c r="G38" s="65"/>
      <c r="L38" s="77">
        <f t="shared" si="0"/>
      </c>
      <c r="M38" s="78">
        <f t="shared" si="1"/>
        <v>0</v>
      </c>
    </row>
    <row r="39" spans="1:13" ht="12.75">
      <c r="A39" s="11"/>
      <c r="B39" s="11"/>
      <c r="C39" s="11"/>
      <c r="D39" s="64"/>
      <c r="E39" s="11"/>
      <c r="F39" s="11"/>
      <c r="G39" s="65"/>
      <c r="L39" s="77">
        <f t="shared" si="0"/>
      </c>
      <c r="M39" s="78">
        <f t="shared" si="1"/>
        <v>0</v>
      </c>
    </row>
    <row r="40" spans="1:13" ht="12.75">
      <c r="A40" s="11"/>
      <c r="B40" s="11"/>
      <c r="C40" s="11"/>
      <c r="D40" s="64"/>
      <c r="E40" s="11"/>
      <c r="F40" s="11"/>
      <c r="G40" s="65"/>
      <c r="L40" s="77">
        <f t="shared" si="0"/>
      </c>
      <c r="M40" s="78">
        <f t="shared" si="1"/>
        <v>0</v>
      </c>
    </row>
    <row r="41" spans="1:13" ht="12.75">
      <c r="A41" s="11"/>
      <c r="B41" s="11"/>
      <c r="C41" s="11"/>
      <c r="D41" s="64"/>
      <c r="E41" s="11"/>
      <c r="F41" s="11"/>
      <c r="G41" s="65"/>
      <c r="L41" s="77">
        <f t="shared" si="0"/>
      </c>
      <c r="M41" s="78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M4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87</v>
      </c>
      <c r="B1" s="28"/>
    </row>
    <row r="2" spans="1:2" ht="13.5" thickBot="1">
      <c r="A2" s="30" t="s">
        <v>72</v>
      </c>
      <c r="B2" s="29"/>
    </row>
    <row r="3" spans="1:2" ht="25.5">
      <c r="A3" s="12" t="s">
        <v>20</v>
      </c>
      <c r="B3" s="25">
        <v>100</v>
      </c>
    </row>
    <row r="4" spans="1:2" ht="25.5">
      <c r="A4" s="39" t="s">
        <v>18</v>
      </c>
      <c r="B4" s="46">
        <f>'Итог.'!W69</f>
        <v>2657.7181741095224</v>
      </c>
    </row>
    <row r="5" spans="1:2" ht="38.25">
      <c r="A5" s="38" t="s">
        <v>19</v>
      </c>
      <c r="B5" s="67">
        <f>SUM(D10:D51)</f>
        <v>1506.1807000090298</v>
      </c>
    </row>
    <row r="6" spans="1:10" ht="12.75">
      <c r="A6" s="90" t="s">
        <v>2</v>
      </c>
      <c r="B6" s="46">
        <f>B5/B4</f>
        <v>0.5667194944451478</v>
      </c>
      <c r="J6" s="4"/>
    </row>
    <row r="7" spans="1:11" ht="42" customHeight="1" thickBot="1">
      <c r="A7" s="165" t="s">
        <v>79</v>
      </c>
      <c r="B7" s="166">
        <v>0.75</v>
      </c>
      <c r="K7" s="4"/>
    </row>
    <row r="8" ht="13.5" thickBot="1">
      <c r="J8" s="4"/>
    </row>
    <row r="9" spans="1:13" s="3" customFormat="1" ht="27" customHeight="1" thickBot="1">
      <c r="A9" s="15" t="s">
        <v>3</v>
      </c>
      <c r="B9" s="16" t="s">
        <v>4</v>
      </c>
      <c r="C9" s="176" t="s">
        <v>10</v>
      </c>
      <c r="D9" s="18" t="s">
        <v>16</v>
      </c>
      <c r="E9" s="50" t="s">
        <v>12</v>
      </c>
      <c r="F9" s="17" t="s">
        <v>13</v>
      </c>
      <c r="G9" s="18" t="s">
        <v>1</v>
      </c>
      <c r="I9" s="11"/>
      <c r="L9" s="76" t="s">
        <v>26</v>
      </c>
      <c r="M9" s="76"/>
    </row>
    <row r="10" spans="1:13" ht="12.75">
      <c r="A10" s="122" t="s">
        <v>33</v>
      </c>
      <c r="B10" s="123" t="s">
        <v>34</v>
      </c>
      <c r="C10" s="177" t="s">
        <v>35</v>
      </c>
      <c r="D10" s="105">
        <f>VLOOKUP(A10&amp;B10,'Итог.'!$Q$6:$X$117,7,FALSE)</f>
        <v>448.7778781285682</v>
      </c>
      <c r="E10" s="48">
        <v>1</v>
      </c>
      <c r="F10" s="171">
        <f>VLOOKUP(E10,баллы!$A$2:$B$100,2,FALSE)</f>
        <v>100</v>
      </c>
      <c r="G10" s="22">
        <f>(F10*(1+$B$6)*$B$3/100)*$B$7</f>
        <v>117.50396208338609</v>
      </c>
      <c r="L10" s="77" t="str">
        <f aca="true" t="shared" si="0" ref="L10:L41">A10&amp;B10</f>
        <v>ИсаеваЮлия</v>
      </c>
      <c r="M10" s="78">
        <f aca="true" t="shared" si="1" ref="M10:M41">G10</f>
        <v>117.50396208338609</v>
      </c>
    </row>
    <row r="11" spans="1:13" ht="12.75">
      <c r="A11" s="124" t="s">
        <v>43</v>
      </c>
      <c r="B11" s="86" t="s">
        <v>44</v>
      </c>
      <c r="C11" s="150" t="s">
        <v>5</v>
      </c>
      <c r="D11" s="106">
        <f>VLOOKUP(A11&amp;B11,'Итог.'!$Q$6:$X$117,7,FALSE)</f>
        <v>371.22623827839493</v>
      </c>
      <c r="E11" s="49">
        <v>2</v>
      </c>
      <c r="F11" s="37">
        <f>VLOOKUP(E11,баллы!$A$2:$B$100,2,FALSE)</f>
        <v>85</v>
      </c>
      <c r="G11" s="22">
        <f>(F11*(1+$B$6)*$B$3/100)*$B$7</f>
        <v>99.87836777087819</v>
      </c>
      <c r="L11" s="77" t="str">
        <f t="shared" si="0"/>
        <v>ЛысенкоКристина</v>
      </c>
      <c r="M11" s="78">
        <f t="shared" si="1"/>
        <v>99.87836777087819</v>
      </c>
    </row>
    <row r="12" spans="1:13" ht="12.75">
      <c r="A12" s="124" t="s">
        <v>36</v>
      </c>
      <c r="B12" s="86" t="s">
        <v>37</v>
      </c>
      <c r="C12" s="150" t="s">
        <v>5</v>
      </c>
      <c r="D12" s="106">
        <f>VLOOKUP(A12&amp;B12,'Итог.'!$Q$6:$X$117,7,FALSE)</f>
        <v>321.4979292152333</v>
      </c>
      <c r="E12" s="49">
        <v>3</v>
      </c>
      <c r="F12" s="37">
        <f>VLOOKUP(E12,баллы!$A$2:$B$100,2,FALSE)</f>
        <v>74</v>
      </c>
      <c r="G12" s="22">
        <f>(F12*(1+$B$6)*$B$3/100)*$B$7</f>
        <v>86.95293194170571</v>
      </c>
      <c r="L12" s="77" t="str">
        <f t="shared" si="0"/>
        <v>ЗеленоваНадежда</v>
      </c>
      <c r="M12" s="78">
        <f t="shared" si="1"/>
        <v>86.95293194170571</v>
      </c>
    </row>
    <row r="13" spans="1:13" ht="12.75">
      <c r="A13" s="124" t="s">
        <v>45</v>
      </c>
      <c r="B13" s="86" t="s">
        <v>46</v>
      </c>
      <c r="C13" s="150" t="s">
        <v>5</v>
      </c>
      <c r="D13" s="106">
        <f>VLOOKUP(A13&amp;B13,'Итог.'!$Q$6:$X$117,7,FALSE)</f>
        <v>207.20680418640958</v>
      </c>
      <c r="E13" s="49">
        <v>4</v>
      </c>
      <c r="F13" s="37">
        <f>VLOOKUP(E13,баллы!$A$2:$B$100,2,FALSE)</f>
        <v>64</v>
      </c>
      <c r="G13" s="22">
        <f>(F13*(1+$B$6)*$B$3/100)*$B$7</f>
        <v>75.2025357333671</v>
      </c>
      <c r="L13" s="77" t="str">
        <f t="shared" si="0"/>
        <v>ФадинаОльга</v>
      </c>
      <c r="M13" s="78">
        <f t="shared" si="1"/>
        <v>75.2025357333671</v>
      </c>
    </row>
    <row r="14" spans="1:13" ht="12.75">
      <c r="A14" s="124" t="s">
        <v>38</v>
      </c>
      <c r="B14" s="86" t="s">
        <v>39</v>
      </c>
      <c r="C14" s="150" t="s">
        <v>40</v>
      </c>
      <c r="D14" s="106">
        <f>VLOOKUP(A14&amp;B14,'Итог.'!$Q$6:$X$117,7,FALSE)</f>
        <v>157.47185020042383</v>
      </c>
      <c r="E14" s="49">
        <v>5</v>
      </c>
      <c r="F14" s="37">
        <f>VLOOKUP(E14,баллы!$A$2:$B$100,2,FALSE)</f>
        <v>55</v>
      </c>
      <c r="G14" s="22">
        <f>(F14*(1+$B$6)*$B$3/100)*$B$7</f>
        <v>64.62717914586236</v>
      </c>
      <c r="L14" s="77" t="str">
        <f t="shared" si="0"/>
        <v>МасловаНаталия</v>
      </c>
      <c r="M14" s="78">
        <f t="shared" si="1"/>
        <v>64.62717914586236</v>
      </c>
    </row>
    <row r="15" spans="1:13" ht="12.75">
      <c r="A15" s="124"/>
      <c r="B15" s="86"/>
      <c r="C15" s="150"/>
      <c r="D15" s="106"/>
      <c r="E15" s="49"/>
      <c r="F15" s="37"/>
      <c r="G15" s="22"/>
      <c r="L15" s="77">
        <f t="shared" si="0"/>
      </c>
      <c r="M15" s="78">
        <f t="shared" si="1"/>
        <v>0</v>
      </c>
    </row>
    <row r="16" spans="1:13" ht="12.75">
      <c r="A16" s="124"/>
      <c r="B16" s="86"/>
      <c r="C16" s="150"/>
      <c r="D16" s="106"/>
      <c r="E16" s="49"/>
      <c r="F16" s="37"/>
      <c r="G16" s="22"/>
      <c r="L16" s="77">
        <f t="shared" si="0"/>
      </c>
      <c r="M16" s="78">
        <f t="shared" si="1"/>
        <v>0</v>
      </c>
    </row>
    <row r="17" spans="1:13" ht="12.75">
      <c r="A17" s="124"/>
      <c r="B17" s="86"/>
      <c r="C17" s="150"/>
      <c r="D17" s="106"/>
      <c r="E17" s="49"/>
      <c r="F17" s="37"/>
      <c r="G17" s="22"/>
      <c r="L17" s="77">
        <f t="shared" si="0"/>
      </c>
      <c r="M17" s="78">
        <f t="shared" si="1"/>
        <v>0</v>
      </c>
    </row>
    <row r="18" spans="1:13" ht="12.75">
      <c r="A18" s="124"/>
      <c r="B18" s="86"/>
      <c r="C18" s="150"/>
      <c r="D18" s="106"/>
      <c r="E18" s="49"/>
      <c r="F18" s="37"/>
      <c r="G18" s="22"/>
      <c r="L18" s="77">
        <f t="shared" si="0"/>
      </c>
      <c r="M18" s="78">
        <f t="shared" si="1"/>
        <v>0</v>
      </c>
    </row>
    <row r="19" spans="1:13" ht="12.75">
      <c r="A19" s="124"/>
      <c r="B19" s="86"/>
      <c r="C19" s="150"/>
      <c r="D19" s="106"/>
      <c r="E19" s="49"/>
      <c r="F19" s="37"/>
      <c r="G19" s="22"/>
      <c r="L19" s="77">
        <f t="shared" si="0"/>
      </c>
      <c r="M19" s="78">
        <f t="shared" si="1"/>
        <v>0</v>
      </c>
    </row>
    <row r="20" spans="1:13" ht="12.75">
      <c r="A20" s="110"/>
      <c r="B20" s="87"/>
      <c r="C20" s="150"/>
      <c r="D20" s="106"/>
      <c r="E20" s="49"/>
      <c r="F20" s="37"/>
      <c r="G20" s="22"/>
      <c r="L20" s="77">
        <f t="shared" si="0"/>
      </c>
      <c r="M20" s="78">
        <f t="shared" si="1"/>
        <v>0</v>
      </c>
    </row>
    <row r="21" spans="1:13" ht="12.75">
      <c r="A21" s="124"/>
      <c r="B21" s="86"/>
      <c r="C21" s="150"/>
      <c r="D21" s="106"/>
      <c r="E21" s="49"/>
      <c r="F21" s="37"/>
      <c r="G21" s="22"/>
      <c r="L21" s="77">
        <f t="shared" si="0"/>
      </c>
      <c r="M21" s="78">
        <f t="shared" si="1"/>
        <v>0</v>
      </c>
    </row>
    <row r="22" spans="1:13" ht="12.75">
      <c r="A22" s="124"/>
      <c r="B22" s="86"/>
      <c r="C22" s="150"/>
      <c r="D22" s="106"/>
      <c r="E22" s="49"/>
      <c r="F22" s="37"/>
      <c r="G22" s="22"/>
      <c r="L22" s="77">
        <f t="shared" si="0"/>
      </c>
      <c r="M22" s="78">
        <f t="shared" si="1"/>
        <v>0</v>
      </c>
    </row>
    <row r="23" spans="1:13" ht="12.75">
      <c r="A23" s="124"/>
      <c r="B23" s="86"/>
      <c r="C23" s="150"/>
      <c r="D23" s="106"/>
      <c r="E23" s="49"/>
      <c r="F23" s="37"/>
      <c r="G23" s="22"/>
      <c r="L23" s="77">
        <f t="shared" si="0"/>
      </c>
      <c r="M23" s="78">
        <f t="shared" si="1"/>
        <v>0</v>
      </c>
    </row>
    <row r="24" spans="1:13" ht="14.25" customHeight="1">
      <c r="A24" s="124"/>
      <c r="B24" s="86"/>
      <c r="C24" s="150"/>
      <c r="D24" s="106"/>
      <c r="E24" s="49"/>
      <c r="F24" s="37"/>
      <c r="G24" s="22"/>
      <c r="L24" s="77">
        <f t="shared" si="0"/>
      </c>
      <c r="M24" s="78">
        <f t="shared" si="1"/>
        <v>0</v>
      </c>
    </row>
    <row r="25" spans="1:13" ht="12.75">
      <c r="A25" s="124"/>
      <c r="B25" s="86"/>
      <c r="C25" s="150"/>
      <c r="D25" s="106"/>
      <c r="E25" s="49"/>
      <c r="F25" s="37"/>
      <c r="G25" s="22"/>
      <c r="L25" s="77">
        <f t="shared" si="0"/>
      </c>
      <c r="M25" s="78">
        <f t="shared" si="1"/>
        <v>0</v>
      </c>
    </row>
    <row r="26" spans="1:13" ht="12.75">
      <c r="A26" s="90"/>
      <c r="B26" s="2"/>
      <c r="C26" s="179"/>
      <c r="D26" s="106"/>
      <c r="E26" s="49"/>
      <c r="F26" s="37"/>
      <c r="G26" s="22"/>
      <c r="L26" s="77">
        <f t="shared" si="0"/>
      </c>
      <c r="M26" s="78">
        <f t="shared" si="1"/>
        <v>0</v>
      </c>
    </row>
    <row r="27" spans="1:13" ht="12.75">
      <c r="A27" s="90"/>
      <c r="B27" s="2"/>
      <c r="C27" s="179"/>
      <c r="D27" s="106"/>
      <c r="E27" s="49"/>
      <c r="F27" s="37"/>
      <c r="G27" s="22"/>
      <c r="L27" s="77">
        <f t="shared" si="0"/>
      </c>
      <c r="M27" s="78">
        <f t="shared" si="1"/>
        <v>0</v>
      </c>
    </row>
    <row r="28" spans="1:13" ht="12.75">
      <c r="A28" s="90"/>
      <c r="B28" s="2"/>
      <c r="C28" s="179"/>
      <c r="D28" s="106"/>
      <c r="E28" s="49"/>
      <c r="F28" s="37"/>
      <c r="G28" s="22"/>
      <c r="L28" s="77">
        <f t="shared" si="0"/>
      </c>
      <c r="M28" s="78">
        <f t="shared" si="1"/>
        <v>0</v>
      </c>
    </row>
    <row r="29" spans="1:13" ht="12.75">
      <c r="A29" s="90"/>
      <c r="B29" s="2"/>
      <c r="C29" s="179"/>
      <c r="D29" s="106"/>
      <c r="E29" s="49"/>
      <c r="F29" s="37"/>
      <c r="G29" s="22"/>
      <c r="L29" s="77">
        <f t="shared" si="0"/>
      </c>
      <c r="M29" s="78">
        <f t="shared" si="1"/>
        <v>0</v>
      </c>
    </row>
    <row r="30" spans="1:13" ht="12.75">
      <c r="A30" s="90"/>
      <c r="B30" s="2"/>
      <c r="C30" s="179"/>
      <c r="D30" s="106"/>
      <c r="E30" s="49"/>
      <c r="F30" s="37"/>
      <c r="G30" s="22"/>
      <c r="L30" s="77">
        <f t="shared" si="0"/>
      </c>
      <c r="M30" s="78">
        <f t="shared" si="1"/>
        <v>0</v>
      </c>
    </row>
    <row r="31" spans="1:13" ht="12.75">
      <c r="A31" s="90"/>
      <c r="B31" s="2"/>
      <c r="C31" s="179"/>
      <c r="D31" s="106"/>
      <c r="E31" s="49"/>
      <c r="F31" s="37"/>
      <c r="G31" s="22"/>
      <c r="L31" s="77">
        <f t="shared" si="0"/>
      </c>
      <c r="M31" s="78">
        <f t="shared" si="1"/>
        <v>0</v>
      </c>
    </row>
    <row r="32" spans="1:13" ht="12.75">
      <c r="A32" s="90"/>
      <c r="B32" s="2"/>
      <c r="C32" s="179"/>
      <c r="D32" s="106"/>
      <c r="E32" s="49"/>
      <c r="F32" s="37"/>
      <c r="G32" s="22"/>
      <c r="L32" s="77">
        <f t="shared" si="0"/>
      </c>
      <c r="M32" s="78">
        <f t="shared" si="1"/>
        <v>0</v>
      </c>
    </row>
    <row r="33" spans="1:13" ht="12.75">
      <c r="A33" s="90"/>
      <c r="B33" s="2"/>
      <c r="C33" s="179"/>
      <c r="D33" s="106"/>
      <c r="E33" s="49"/>
      <c r="F33" s="37"/>
      <c r="G33" s="22"/>
      <c r="L33" s="77">
        <f t="shared" si="0"/>
      </c>
      <c r="M33" s="78">
        <f t="shared" si="1"/>
        <v>0</v>
      </c>
    </row>
    <row r="34" spans="1:13" ht="12.75">
      <c r="A34" s="90"/>
      <c r="B34" s="2"/>
      <c r="C34" s="179"/>
      <c r="D34" s="106"/>
      <c r="E34" s="49"/>
      <c r="F34" s="37"/>
      <c r="G34" s="22"/>
      <c r="L34" s="77">
        <f t="shared" si="0"/>
      </c>
      <c r="M34" s="78">
        <f t="shared" si="1"/>
        <v>0</v>
      </c>
    </row>
    <row r="35" spans="1:13" ht="12.75">
      <c r="A35" s="8"/>
      <c r="B35" s="1"/>
      <c r="C35" s="179"/>
      <c r="D35" s="106"/>
      <c r="E35" s="49"/>
      <c r="F35" s="37"/>
      <c r="G35" s="22"/>
      <c r="L35" s="77">
        <f t="shared" si="0"/>
      </c>
      <c r="M35" s="78">
        <f t="shared" si="1"/>
        <v>0</v>
      </c>
    </row>
    <row r="36" spans="1:13" ht="12.75">
      <c r="A36" s="8"/>
      <c r="B36" s="1"/>
      <c r="C36" s="179"/>
      <c r="D36" s="106"/>
      <c r="E36" s="49"/>
      <c r="F36" s="37"/>
      <c r="G36" s="22"/>
      <c r="L36" s="77">
        <f t="shared" si="0"/>
      </c>
      <c r="M36" s="78">
        <f t="shared" si="1"/>
        <v>0</v>
      </c>
    </row>
    <row r="37" spans="1:13" ht="12.75">
      <c r="A37" s="90"/>
      <c r="B37" s="2"/>
      <c r="C37" s="179"/>
      <c r="D37" s="106"/>
      <c r="E37" s="49"/>
      <c r="F37" s="37"/>
      <c r="G37" s="22"/>
      <c r="L37" s="77">
        <f t="shared" si="0"/>
      </c>
      <c r="M37" s="78">
        <f t="shared" si="1"/>
        <v>0</v>
      </c>
    </row>
    <row r="38" spans="1:13" ht="12.75">
      <c r="A38" s="90"/>
      <c r="B38" s="2"/>
      <c r="C38" s="179"/>
      <c r="D38" s="106"/>
      <c r="E38" s="49"/>
      <c r="F38" s="37"/>
      <c r="G38" s="22"/>
      <c r="L38" s="77">
        <f t="shared" si="0"/>
      </c>
      <c r="M38" s="78">
        <f t="shared" si="1"/>
        <v>0</v>
      </c>
    </row>
    <row r="39" spans="1:13" ht="12.75">
      <c r="A39" s="90"/>
      <c r="B39" s="2"/>
      <c r="C39" s="179"/>
      <c r="D39" s="106"/>
      <c r="E39" s="49"/>
      <c r="F39" s="37"/>
      <c r="G39" s="22"/>
      <c r="L39" s="77">
        <f t="shared" si="0"/>
      </c>
      <c r="M39" s="78">
        <f t="shared" si="1"/>
        <v>0</v>
      </c>
    </row>
    <row r="40" spans="1:13" ht="12.75">
      <c r="A40" s="90"/>
      <c r="B40" s="2"/>
      <c r="C40" s="179"/>
      <c r="D40" s="106"/>
      <c r="E40" s="49"/>
      <c r="F40" s="37"/>
      <c r="G40" s="22"/>
      <c r="L40" s="77">
        <f t="shared" si="0"/>
      </c>
      <c r="M40" s="78">
        <f t="shared" si="1"/>
        <v>0</v>
      </c>
    </row>
    <row r="41" spans="1:13" ht="13.5" thickBot="1">
      <c r="A41" s="13"/>
      <c r="B41" s="103"/>
      <c r="C41" s="180"/>
      <c r="D41" s="107"/>
      <c r="E41" s="172"/>
      <c r="F41" s="95"/>
      <c r="G41" s="96"/>
      <c r="L41" s="77">
        <f t="shared" si="0"/>
      </c>
      <c r="M41" s="78">
        <f t="shared" si="1"/>
        <v>0</v>
      </c>
    </row>
    <row r="43" ht="12.75">
      <c r="G43" s="45">
        <f>SUM(G10:G41)</f>
        <v>444.16497667519945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M4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87</v>
      </c>
      <c r="B1" s="28"/>
    </row>
    <row r="2" spans="1:2" ht="13.5" thickBot="1">
      <c r="A2" s="30" t="s">
        <v>72</v>
      </c>
      <c r="B2" s="29"/>
    </row>
    <row r="3" spans="1:2" ht="25.5">
      <c r="A3" s="12" t="s">
        <v>20</v>
      </c>
      <c r="B3" s="25">
        <v>100</v>
      </c>
    </row>
    <row r="4" spans="1:2" ht="25.5">
      <c r="A4" s="39" t="s">
        <v>18</v>
      </c>
      <c r="B4" s="46">
        <f>'Итог.'!X69</f>
        <v>2766.6840261312454</v>
      </c>
    </row>
    <row r="5" spans="1:2" ht="38.25">
      <c r="A5" s="38" t="s">
        <v>19</v>
      </c>
      <c r="B5" s="67">
        <f>SUM(D9:D50)</f>
        <v>0</v>
      </c>
    </row>
    <row r="6" spans="1:10" ht="13.5" thickBot="1">
      <c r="A6" s="13" t="s">
        <v>2</v>
      </c>
      <c r="B6" s="68">
        <f>B5/B4</f>
        <v>0</v>
      </c>
      <c r="J6" s="4"/>
    </row>
    <row r="7" ht="13.5" thickBot="1">
      <c r="J7" s="4"/>
    </row>
    <row r="8" spans="1:13" s="3" customFormat="1" ht="27" customHeight="1" thickBot="1">
      <c r="A8" s="15" t="s">
        <v>3</v>
      </c>
      <c r="B8" s="16" t="s">
        <v>4</v>
      </c>
      <c r="C8" s="51" t="s">
        <v>10</v>
      </c>
      <c r="D8" s="36" t="s">
        <v>16</v>
      </c>
      <c r="E8" s="17" t="s">
        <v>12</v>
      </c>
      <c r="F8" s="17" t="s">
        <v>13</v>
      </c>
      <c r="G8" s="18" t="s">
        <v>1</v>
      </c>
      <c r="I8" s="11"/>
      <c r="L8" s="76" t="s">
        <v>26</v>
      </c>
      <c r="M8" s="76"/>
    </row>
    <row r="9" spans="1:13" ht="12.75">
      <c r="A9" s="122"/>
      <c r="B9" s="123"/>
      <c r="C9" s="7"/>
      <c r="D9" s="55">
        <f>VLOOKUP(A9&amp;B9,'Итог.'!$Q$6:$X$117,8,FALSE)</f>
        <v>0</v>
      </c>
      <c r="E9" s="20">
        <v>0</v>
      </c>
      <c r="F9" s="37">
        <f>VLOOKUP(E9,баллы!$A$2:$B$100,2,FALSE)</f>
        <v>0</v>
      </c>
      <c r="G9" s="21">
        <f aca="true" t="shared" si="0" ref="G9:G24">F9*(1+$B$6)*$B$3/100</f>
        <v>0</v>
      </c>
      <c r="L9" s="77">
        <f aca="true" t="shared" si="1" ref="L9:L40">A9&amp;B9</f>
      </c>
      <c r="M9" s="78">
        <f aca="true" t="shared" si="2" ref="M9:M40">G9</f>
        <v>0</v>
      </c>
    </row>
    <row r="10" spans="1:13" ht="12.75">
      <c r="A10" s="124"/>
      <c r="B10" s="86"/>
      <c r="C10" s="9"/>
      <c r="D10" s="56">
        <f>VLOOKUP(A10&amp;B10,'Итог.'!$Q$6:$X$117,8,FALSE)</f>
        <v>0</v>
      </c>
      <c r="E10" s="20">
        <v>0</v>
      </c>
      <c r="F10" s="37">
        <f>VLOOKUP(E10,баллы!$A$2:$B$100,2,FALSE)</f>
        <v>0</v>
      </c>
      <c r="G10" s="22">
        <f t="shared" si="0"/>
        <v>0</v>
      </c>
      <c r="L10" s="77">
        <f t="shared" si="1"/>
      </c>
      <c r="M10" s="78">
        <f t="shared" si="2"/>
        <v>0</v>
      </c>
    </row>
    <row r="11" spans="1:13" ht="12.75">
      <c r="A11" s="124"/>
      <c r="B11" s="86"/>
      <c r="C11" s="9"/>
      <c r="D11" s="56">
        <f>VLOOKUP(A11&amp;B11,'Итог.'!$Q$6:$X$117,8,FALSE)</f>
        <v>0</v>
      </c>
      <c r="E11" s="20">
        <v>0</v>
      </c>
      <c r="F11" s="37">
        <f>VLOOKUP(E11,баллы!$A$2:$B$100,2,FALSE)</f>
        <v>0</v>
      </c>
      <c r="G11" s="22">
        <f t="shared" si="0"/>
        <v>0</v>
      </c>
      <c r="L11" s="77">
        <f t="shared" si="1"/>
      </c>
      <c r="M11" s="78">
        <f t="shared" si="2"/>
        <v>0</v>
      </c>
    </row>
    <row r="12" spans="1:13" ht="12.75">
      <c r="A12" s="124"/>
      <c r="B12" s="86"/>
      <c r="C12" s="9"/>
      <c r="D12" s="56">
        <f>VLOOKUP(A12&amp;B12,'Итог.'!$Q$6:$X$117,8,FALSE)</f>
        <v>0</v>
      </c>
      <c r="E12" s="20">
        <v>0</v>
      </c>
      <c r="F12" s="37">
        <f>VLOOKUP(E12,баллы!$A$2:$B$100,2,FALSE)</f>
        <v>0</v>
      </c>
      <c r="G12" s="22">
        <f t="shared" si="0"/>
        <v>0</v>
      </c>
      <c r="L12" s="77">
        <f t="shared" si="1"/>
      </c>
      <c r="M12" s="78">
        <f t="shared" si="2"/>
        <v>0</v>
      </c>
    </row>
    <row r="13" spans="1:13" ht="12.75">
      <c r="A13" s="124"/>
      <c r="B13" s="86"/>
      <c r="C13" s="9"/>
      <c r="D13" s="56">
        <f>VLOOKUP(A13&amp;B13,'Итог.'!$Q$6:$X$117,8,FALSE)</f>
        <v>0</v>
      </c>
      <c r="E13" s="20">
        <v>0</v>
      </c>
      <c r="F13" s="37">
        <f>VLOOKUP(E13,баллы!$A$2:$B$100,2,FALSE)</f>
        <v>0</v>
      </c>
      <c r="G13" s="22">
        <f t="shared" si="0"/>
        <v>0</v>
      </c>
      <c r="L13" s="77">
        <f t="shared" si="1"/>
      </c>
      <c r="M13" s="78">
        <f t="shared" si="2"/>
        <v>0</v>
      </c>
    </row>
    <row r="14" spans="1:13" ht="12.75">
      <c r="A14" s="124"/>
      <c r="B14" s="86"/>
      <c r="C14" s="9"/>
      <c r="D14" s="56">
        <f>VLOOKUP(A14&amp;B14,'Итог.'!$Q$6:$X$117,8,FALSE)</f>
        <v>0</v>
      </c>
      <c r="E14" s="20">
        <v>0</v>
      </c>
      <c r="F14" s="37">
        <f>VLOOKUP(E14,баллы!$A$2:$B$100,2,FALSE)</f>
        <v>0</v>
      </c>
      <c r="G14" s="22">
        <f t="shared" si="0"/>
        <v>0</v>
      </c>
      <c r="L14" s="77">
        <f t="shared" si="1"/>
      </c>
      <c r="M14" s="78">
        <f t="shared" si="2"/>
        <v>0</v>
      </c>
    </row>
    <row r="15" spans="1:13" ht="12.75">
      <c r="A15" s="124"/>
      <c r="B15" s="86"/>
      <c r="C15" s="9"/>
      <c r="D15" s="56">
        <f>VLOOKUP(A15&amp;B15,'Итог.'!$Q$6:$X$117,8,FALSE)</f>
        <v>0</v>
      </c>
      <c r="E15" s="20">
        <v>0</v>
      </c>
      <c r="F15" s="37">
        <f>VLOOKUP(E15,баллы!$A$2:$B$100,2,FALSE)</f>
        <v>0</v>
      </c>
      <c r="G15" s="22">
        <f t="shared" si="0"/>
        <v>0</v>
      </c>
      <c r="L15" s="77">
        <f t="shared" si="1"/>
      </c>
      <c r="M15" s="78">
        <f t="shared" si="2"/>
        <v>0</v>
      </c>
    </row>
    <row r="16" spans="1:13" ht="12.75">
      <c r="A16" s="124"/>
      <c r="B16" s="86"/>
      <c r="C16" s="9"/>
      <c r="D16" s="56">
        <f>VLOOKUP(A16&amp;B16,'Итог.'!$Q$6:$X$117,8,FALSE)</f>
        <v>0</v>
      </c>
      <c r="E16" s="20">
        <v>0</v>
      </c>
      <c r="F16" s="37">
        <f>VLOOKUP(E16,баллы!$A$2:$B$100,2,FALSE)</f>
        <v>0</v>
      </c>
      <c r="G16" s="22">
        <f t="shared" si="0"/>
        <v>0</v>
      </c>
      <c r="L16" s="77">
        <f t="shared" si="1"/>
      </c>
      <c r="M16" s="78">
        <f t="shared" si="2"/>
        <v>0</v>
      </c>
    </row>
    <row r="17" spans="1:13" ht="12.75">
      <c r="A17" s="124"/>
      <c r="B17" s="86"/>
      <c r="C17" s="9"/>
      <c r="D17" s="56">
        <f>VLOOKUP(A17&amp;B17,'Итог.'!$Q$6:$X$117,8,FALSE)</f>
        <v>0</v>
      </c>
      <c r="E17" s="20">
        <v>0</v>
      </c>
      <c r="F17" s="37">
        <f>VLOOKUP(E17,баллы!$A$2:$B$100,2,FALSE)</f>
        <v>0</v>
      </c>
      <c r="G17" s="22">
        <f t="shared" si="0"/>
        <v>0</v>
      </c>
      <c r="L17" s="77">
        <f t="shared" si="1"/>
      </c>
      <c r="M17" s="78">
        <f t="shared" si="2"/>
        <v>0</v>
      </c>
    </row>
    <row r="18" spans="1:13" ht="12.75">
      <c r="A18" s="124"/>
      <c r="B18" s="86"/>
      <c r="C18" s="9"/>
      <c r="D18" s="56">
        <f>VLOOKUP(A18&amp;B18,'Итог.'!$Q$6:$X$117,8,FALSE)</f>
        <v>0</v>
      </c>
      <c r="E18" s="20">
        <v>0</v>
      </c>
      <c r="F18" s="37">
        <f>VLOOKUP(E18,баллы!$A$2:$B$100,2,FALSE)</f>
        <v>0</v>
      </c>
      <c r="G18" s="22">
        <f t="shared" si="0"/>
        <v>0</v>
      </c>
      <c r="L18" s="77">
        <f t="shared" si="1"/>
      </c>
      <c r="M18" s="78">
        <f t="shared" si="2"/>
        <v>0</v>
      </c>
    </row>
    <row r="19" spans="1:13" ht="12.75">
      <c r="A19" s="110"/>
      <c r="B19" s="87"/>
      <c r="C19" s="9"/>
      <c r="D19" s="56">
        <f>VLOOKUP(A19&amp;B19,'Итог.'!$Q$6:$X$117,8,FALSE)</f>
        <v>0</v>
      </c>
      <c r="E19" s="20">
        <v>0</v>
      </c>
      <c r="F19" s="37">
        <f>VLOOKUP(E19,баллы!$A$2:$B$100,2,FALSE)</f>
        <v>0</v>
      </c>
      <c r="G19" s="22">
        <f t="shared" si="0"/>
        <v>0</v>
      </c>
      <c r="L19" s="77">
        <f t="shared" si="1"/>
      </c>
      <c r="M19" s="78">
        <f t="shared" si="2"/>
        <v>0</v>
      </c>
    </row>
    <row r="20" spans="1:13" ht="12.75">
      <c r="A20" s="124"/>
      <c r="B20" s="86"/>
      <c r="C20" s="9"/>
      <c r="D20" s="56">
        <f>VLOOKUP(A20&amp;B20,'Итог.'!$Q$6:$X$117,8,FALSE)</f>
        <v>0</v>
      </c>
      <c r="E20" s="20">
        <v>0</v>
      </c>
      <c r="F20" s="37">
        <f>VLOOKUP(E20,баллы!$A$2:$B$100,2,FALSE)</f>
        <v>0</v>
      </c>
      <c r="G20" s="22">
        <f t="shared" si="0"/>
        <v>0</v>
      </c>
      <c r="L20" s="77">
        <f t="shared" si="1"/>
      </c>
      <c r="M20" s="78">
        <f t="shared" si="2"/>
        <v>0</v>
      </c>
    </row>
    <row r="21" spans="1:13" ht="12.75">
      <c r="A21" s="124"/>
      <c r="B21" s="86"/>
      <c r="C21" s="9"/>
      <c r="D21" s="56">
        <f>VLOOKUP(A21&amp;B21,'Итог.'!$Q$6:$X$117,8,FALSE)</f>
        <v>0</v>
      </c>
      <c r="E21" s="20">
        <v>0</v>
      </c>
      <c r="F21" s="37">
        <f>VLOOKUP(E21,баллы!$A$2:$B$100,2,FALSE)</f>
        <v>0</v>
      </c>
      <c r="G21" s="22">
        <f t="shared" si="0"/>
        <v>0</v>
      </c>
      <c r="L21" s="77">
        <f t="shared" si="1"/>
      </c>
      <c r="M21" s="78">
        <f t="shared" si="2"/>
        <v>0</v>
      </c>
    </row>
    <row r="22" spans="1:13" ht="12.75">
      <c r="A22" s="124"/>
      <c r="B22" s="86"/>
      <c r="C22" s="9"/>
      <c r="D22" s="56">
        <f>VLOOKUP(A22&amp;B22,'Итог.'!$Q$6:$X$117,8,FALSE)</f>
        <v>0</v>
      </c>
      <c r="E22" s="20">
        <v>0</v>
      </c>
      <c r="F22" s="37">
        <f>VLOOKUP(E22,баллы!$A$2:$B$100,2,FALSE)</f>
        <v>0</v>
      </c>
      <c r="G22" s="22">
        <f t="shared" si="0"/>
        <v>0</v>
      </c>
      <c r="L22" s="77">
        <f t="shared" si="1"/>
      </c>
      <c r="M22" s="78">
        <f t="shared" si="2"/>
        <v>0</v>
      </c>
    </row>
    <row r="23" spans="1:13" ht="14.25" customHeight="1">
      <c r="A23" s="124"/>
      <c r="B23" s="86"/>
      <c r="C23" s="9"/>
      <c r="D23" s="56">
        <f>VLOOKUP(A23&amp;B23,'Итог.'!$Q$6:$X$117,8,FALSE)</f>
        <v>0</v>
      </c>
      <c r="E23" s="20">
        <v>0</v>
      </c>
      <c r="F23" s="37">
        <f>VLOOKUP(E23,баллы!$A$2:$B$100,2,FALSE)</f>
        <v>0</v>
      </c>
      <c r="G23" s="22">
        <f t="shared" si="0"/>
        <v>0</v>
      </c>
      <c r="L23" s="77">
        <f t="shared" si="1"/>
      </c>
      <c r="M23" s="78">
        <f t="shared" si="2"/>
        <v>0</v>
      </c>
    </row>
    <row r="24" spans="1:13" ht="12.75">
      <c r="A24" s="124"/>
      <c r="B24" s="86"/>
      <c r="C24" s="9"/>
      <c r="D24" s="56">
        <f>VLOOKUP(A24&amp;B24,'Итог.'!$Q$6:$X$117,8,FALSE)</f>
        <v>0</v>
      </c>
      <c r="E24" s="20">
        <v>0</v>
      </c>
      <c r="F24" s="37">
        <f>VLOOKUP(E24,баллы!$A$2:$B$100,2,FALSE)</f>
        <v>0</v>
      </c>
      <c r="G24" s="22">
        <f t="shared" si="0"/>
        <v>0</v>
      </c>
      <c r="L24" s="77">
        <f t="shared" si="1"/>
      </c>
      <c r="M24" s="78">
        <f t="shared" si="2"/>
        <v>0</v>
      </c>
    </row>
    <row r="25" spans="1:13" ht="12.75">
      <c r="A25" s="90"/>
      <c r="B25" s="2"/>
      <c r="C25" s="10"/>
      <c r="D25" s="121"/>
      <c r="E25" s="37"/>
      <c r="F25" s="37"/>
      <c r="G25" s="22"/>
      <c r="L25" s="77">
        <f t="shared" si="1"/>
      </c>
      <c r="M25" s="78">
        <f t="shared" si="2"/>
        <v>0</v>
      </c>
    </row>
    <row r="26" spans="1:13" ht="12.75">
      <c r="A26" s="90"/>
      <c r="B26" s="2"/>
      <c r="C26" s="10"/>
      <c r="D26" s="121"/>
      <c r="E26" s="37"/>
      <c r="F26" s="37"/>
      <c r="G26" s="22"/>
      <c r="L26" s="77">
        <f t="shared" si="1"/>
      </c>
      <c r="M26" s="78">
        <f t="shared" si="2"/>
        <v>0</v>
      </c>
    </row>
    <row r="27" spans="1:13" ht="12.75">
      <c r="A27" s="90"/>
      <c r="B27" s="2"/>
      <c r="C27" s="10"/>
      <c r="D27" s="121"/>
      <c r="E27" s="37"/>
      <c r="F27" s="37"/>
      <c r="G27" s="22"/>
      <c r="L27" s="77">
        <f t="shared" si="1"/>
      </c>
      <c r="M27" s="78">
        <f t="shared" si="2"/>
        <v>0</v>
      </c>
    </row>
    <row r="28" spans="1:13" ht="12.75">
      <c r="A28" s="90"/>
      <c r="B28" s="2"/>
      <c r="C28" s="10"/>
      <c r="D28" s="121"/>
      <c r="E28" s="37"/>
      <c r="F28" s="37"/>
      <c r="G28" s="22"/>
      <c r="L28" s="77">
        <f t="shared" si="1"/>
      </c>
      <c r="M28" s="78">
        <f t="shared" si="2"/>
        <v>0</v>
      </c>
    </row>
    <row r="29" spans="1:13" ht="12.75">
      <c r="A29" s="90"/>
      <c r="B29" s="2"/>
      <c r="C29" s="10"/>
      <c r="D29" s="121"/>
      <c r="E29" s="37"/>
      <c r="F29" s="37"/>
      <c r="G29" s="22"/>
      <c r="L29" s="77">
        <f t="shared" si="1"/>
      </c>
      <c r="M29" s="78">
        <f t="shared" si="2"/>
        <v>0</v>
      </c>
    </row>
    <row r="30" spans="1:13" ht="12.75">
      <c r="A30" s="90"/>
      <c r="B30" s="2"/>
      <c r="C30" s="10"/>
      <c r="D30" s="121"/>
      <c r="E30" s="37"/>
      <c r="F30" s="37"/>
      <c r="G30" s="22"/>
      <c r="L30" s="77">
        <f t="shared" si="1"/>
      </c>
      <c r="M30" s="78">
        <f t="shared" si="2"/>
        <v>0</v>
      </c>
    </row>
    <row r="31" spans="1:13" ht="12.75">
      <c r="A31" s="90"/>
      <c r="B31" s="2"/>
      <c r="C31" s="10"/>
      <c r="D31" s="121"/>
      <c r="E31" s="37"/>
      <c r="F31" s="37"/>
      <c r="G31" s="22"/>
      <c r="L31" s="77">
        <f t="shared" si="1"/>
      </c>
      <c r="M31" s="78">
        <f t="shared" si="2"/>
        <v>0</v>
      </c>
    </row>
    <row r="32" spans="1:13" ht="12.75">
      <c r="A32" s="90"/>
      <c r="B32" s="2"/>
      <c r="C32" s="10"/>
      <c r="D32" s="121"/>
      <c r="E32" s="37"/>
      <c r="F32" s="37"/>
      <c r="G32" s="22"/>
      <c r="L32" s="77">
        <f t="shared" si="1"/>
      </c>
      <c r="M32" s="78">
        <f t="shared" si="2"/>
        <v>0</v>
      </c>
    </row>
    <row r="33" spans="1:13" ht="12.75">
      <c r="A33" s="90"/>
      <c r="B33" s="2"/>
      <c r="C33" s="10"/>
      <c r="D33" s="121"/>
      <c r="E33" s="37"/>
      <c r="F33" s="37"/>
      <c r="G33" s="22"/>
      <c r="L33" s="77">
        <f t="shared" si="1"/>
      </c>
      <c r="M33" s="78">
        <f t="shared" si="2"/>
        <v>0</v>
      </c>
    </row>
    <row r="34" spans="1:13" ht="12.75">
      <c r="A34" s="8"/>
      <c r="B34" s="1"/>
      <c r="C34" s="10"/>
      <c r="D34" s="121"/>
      <c r="E34" s="37"/>
      <c r="F34" s="37"/>
      <c r="G34" s="22"/>
      <c r="L34" s="77">
        <f t="shared" si="1"/>
      </c>
      <c r="M34" s="78">
        <f t="shared" si="2"/>
        <v>0</v>
      </c>
    </row>
    <row r="35" spans="1:13" ht="12.75">
      <c r="A35" s="8"/>
      <c r="B35" s="1"/>
      <c r="C35" s="10"/>
      <c r="D35" s="121"/>
      <c r="E35" s="37"/>
      <c r="F35" s="37"/>
      <c r="G35" s="22"/>
      <c r="L35" s="77">
        <f t="shared" si="1"/>
      </c>
      <c r="M35" s="78">
        <f t="shared" si="2"/>
        <v>0</v>
      </c>
    </row>
    <row r="36" spans="1:13" ht="12.75">
      <c r="A36" s="90"/>
      <c r="B36" s="2"/>
      <c r="C36" s="10"/>
      <c r="D36" s="121"/>
      <c r="E36" s="37"/>
      <c r="F36" s="37"/>
      <c r="G36" s="22"/>
      <c r="L36" s="77">
        <f t="shared" si="1"/>
      </c>
      <c r="M36" s="78">
        <f t="shared" si="2"/>
        <v>0</v>
      </c>
    </row>
    <row r="37" spans="1:13" ht="12.75">
      <c r="A37" s="90"/>
      <c r="B37" s="2"/>
      <c r="C37" s="10"/>
      <c r="D37" s="121"/>
      <c r="E37" s="37"/>
      <c r="F37" s="37"/>
      <c r="G37" s="22"/>
      <c r="L37" s="77">
        <f t="shared" si="1"/>
      </c>
      <c r="M37" s="78">
        <f t="shared" si="2"/>
        <v>0</v>
      </c>
    </row>
    <row r="38" spans="1:13" ht="12.75">
      <c r="A38" s="90"/>
      <c r="B38" s="2"/>
      <c r="C38" s="10"/>
      <c r="D38" s="121"/>
      <c r="E38" s="37"/>
      <c r="F38" s="37"/>
      <c r="G38" s="22"/>
      <c r="L38" s="77">
        <f t="shared" si="1"/>
      </c>
      <c r="M38" s="78">
        <f t="shared" si="2"/>
        <v>0</v>
      </c>
    </row>
    <row r="39" spans="1:13" ht="12.75">
      <c r="A39" s="90"/>
      <c r="B39" s="2"/>
      <c r="C39" s="10"/>
      <c r="D39" s="121"/>
      <c r="E39" s="37"/>
      <c r="F39" s="37"/>
      <c r="G39" s="22"/>
      <c r="L39" s="77">
        <f t="shared" si="1"/>
      </c>
      <c r="M39" s="78">
        <f t="shared" si="2"/>
        <v>0</v>
      </c>
    </row>
    <row r="40" spans="1:13" ht="13.5" thickBot="1">
      <c r="A40" s="13"/>
      <c r="B40" s="103"/>
      <c r="C40" s="104"/>
      <c r="D40" s="125"/>
      <c r="E40" s="95"/>
      <c r="F40" s="95"/>
      <c r="G40" s="96"/>
      <c r="L40" s="77">
        <f t="shared" si="1"/>
      </c>
      <c r="M40" s="78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 V.V.</dc:creator>
  <cp:keywords/>
  <dc:description/>
  <cp:lastModifiedBy>Dmitry Milyokhin</cp:lastModifiedBy>
  <cp:lastPrinted>2007-09-29T12:35:09Z</cp:lastPrinted>
  <dcterms:created xsi:type="dcterms:W3CDTF">2007-02-12T11:00:23Z</dcterms:created>
  <dcterms:modified xsi:type="dcterms:W3CDTF">2013-06-09T05:49:50Z</dcterms:modified>
  <cp:category/>
  <cp:version/>
  <cp:contentType/>
  <cp:contentStatus/>
</cp:coreProperties>
</file>